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15480" windowHeight="8130" tabRatio="557"/>
  </bookViews>
  <sheets>
    <sheet name="пр10(2014)" sheetId="1" r:id="rId1"/>
  </sheets>
  <externalReferences>
    <externalReference r:id="rId2"/>
  </externalReferences>
  <definedNames>
    <definedName name="_xlnm.Print_Area" localSheetId="0">'пр10(2014)'!$A$1:$H$230</definedName>
    <definedName name="прил8">#REF!</definedName>
  </definedNames>
  <calcPr calcId="145621"/>
</workbook>
</file>

<file path=xl/calcChain.xml><?xml version="1.0" encoding="utf-8"?>
<calcChain xmlns="http://schemas.openxmlformats.org/spreadsheetml/2006/main">
  <c r="H16" i="1"/>
  <c r="G16"/>
  <c r="G127"/>
  <c r="G126"/>
  <c r="G128"/>
  <c r="F127"/>
  <c r="F126"/>
  <c r="H126"/>
  <c r="G89"/>
  <c r="F101"/>
  <c r="F185"/>
  <c r="F184"/>
  <c r="F80"/>
  <c r="F177"/>
  <c r="F132"/>
  <c r="F131"/>
  <c r="F128"/>
  <c r="H180"/>
  <c r="G180"/>
  <c r="F180"/>
  <c r="F222"/>
  <c r="F160"/>
  <c r="F159"/>
  <c r="F70"/>
  <c r="F147"/>
  <c r="F158"/>
  <c r="F157"/>
  <c r="F156"/>
  <c r="H128"/>
  <c r="F89"/>
  <c r="F95"/>
  <c r="F54"/>
  <c r="F172"/>
  <c r="F35"/>
  <c r="F112"/>
  <c r="F110"/>
  <c r="F37"/>
  <c r="F36"/>
  <c r="F76"/>
  <c r="F75"/>
  <c r="F74"/>
  <c r="F61"/>
  <c r="F130"/>
  <c r="F109"/>
  <c r="F144"/>
  <c r="F143"/>
  <c r="F142"/>
  <c r="F125"/>
  <c r="F122"/>
  <c r="F121"/>
  <c r="F228"/>
  <c r="F103"/>
  <c r="F102"/>
  <c r="H17"/>
  <c r="G17"/>
  <c r="F17"/>
  <c r="F15"/>
  <c r="F14"/>
  <c r="H210"/>
  <c r="H209"/>
  <c r="H208"/>
  <c r="H204"/>
  <c r="G210"/>
  <c r="G209"/>
  <c r="G208"/>
  <c r="G204"/>
  <c r="F210"/>
  <c r="F209"/>
  <c r="F208"/>
  <c r="F204"/>
  <c r="H198"/>
  <c r="H159"/>
  <c r="G159"/>
  <c r="H156"/>
  <c r="G156"/>
  <c r="H125"/>
  <c r="H122"/>
  <c r="H121"/>
  <c r="G227"/>
  <c r="G226"/>
  <c r="G224"/>
  <c r="G223"/>
  <c r="G221"/>
  <c r="G220"/>
  <c r="G218"/>
  <c r="G217"/>
  <c r="G215"/>
  <c r="G214"/>
  <c r="G212"/>
  <c r="G211"/>
  <c r="G206"/>
  <c r="G205"/>
  <c r="G202"/>
  <c r="G201"/>
  <c r="G200"/>
  <c r="G198"/>
  <c r="G196"/>
  <c r="G191"/>
  <c r="G190"/>
  <c r="G188"/>
  <c r="G187"/>
  <c r="G186"/>
  <c r="G162"/>
  <c r="G161"/>
  <c r="G178"/>
  <c r="G173"/>
  <c r="G170"/>
  <c r="G167"/>
  <c r="G164"/>
  <c r="G163"/>
  <c r="G154"/>
  <c r="G152"/>
  <c r="G151"/>
  <c r="G150"/>
  <c r="G149"/>
  <c r="G148"/>
  <c r="G146"/>
  <c r="G145"/>
  <c r="G143"/>
  <c r="G142"/>
  <c r="G139"/>
  <c r="G138"/>
  <c r="G136"/>
  <c r="G135"/>
  <c r="G129"/>
  <c r="G123"/>
  <c r="G119"/>
  <c r="G118"/>
  <c r="G116"/>
  <c r="G115"/>
  <c r="G114"/>
  <c r="G113"/>
  <c r="G110"/>
  <c r="G108"/>
  <c r="G107"/>
  <c r="G106"/>
  <c r="G102"/>
  <c r="G100"/>
  <c r="G99"/>
  <c r="G97"/>
  <c r="G96"/>
  <c r="G94"/>
  <c r="G92"/>
  <c r="G91"/>
  <c r="G90"/>
  <c r="G88"/>
  <c r="G87"/>
  <c r="G86"/>
  <c r="G84"/>
  <c r="G83"/>
  <c r="G82"/>
  <c r="G80"/>
  <c r="G79"/>
  <c r="G78"/>
  <c r="G77"/>
  <c r="G75"/>
  <c r="G74"/>
  <c r="G72"/>
  <c r="G71"/>
  <c r="G69"/>
  <c r="G68"/>
  <c r="G66"/>
  <c r="G65"/>
  <c r="G63"/>
  <c r="G62"/>
  <c r="G61"/>
  <c r="G60"/>
  <c r="G58"/>
  <c r="G57"/>
  <c r="G54"/>
  <c r="G53"/>
  <c r="G52"/>
  <c r="G51"/>
  <c r="G49"/>
  <c r="G48"/>
  <c r="G46"/>
  <c r="G45"/>
  <c r="G43"/>
  <c r="G42"/>
  <c r="G34"/>
  <c r="G33"/>
  <c r="G31"/>
  <c r="G30"/>
  <c r="G26"/>
  <c r="G25"/>
  <c r="G23"/>
  <c r="G19"/>
  <c r="G18"/>
  <c r="F227"/>
  <c r="F226"/>
  <c r="F224"/>
  <c r="F223"/>
  <c r="F221"/>
  <c r="F220"/>
  <c r="F218"/>
  <c r="F217"/>
  <c r="F215"/>
  <c r="F214"/>
  <c r="F212"/>
  <c r="F211"/>
  <c r="F206"/>
  <c r="F205"/>
  <c r="F202"/>
  <c r="F201"/>
  <c r="F200"/>
  <c r="F198"/>
  <c r="F196"/>
  <c r="F191"/>
  <c r="F190"/>
  <c r="F188"/>
  <c r="F187"/>
  <c r="F178"/>
  <c r="F173"/>
  <c r="F170"/>
  <c r="F167"/>
  <c r="F164"/>
  <c r="F163"/>
  <c r="F154"/>
  <c r="F152"/>
  <c r="F151"/>
  <c r="F150"/>
  <c r="F149"/>
  <c r="F148"/>
  <c r="F146"/>
  <c r="F145"/>
  <c r="F139"/>
  <c r="F138"/>
  <c r="F136"/>
  <c r="F135"/>
  <c r="F134"/>
  <c r="F129"/>
  <c r="F123"/>
  <c r="F119"/>
  <c r="F118"/>
  <c r="F116"/>
  <c r="F115"/>
  <c r="F114"/>
  <c r="F113"/>
  <c r="F108"/>
  <c r="F107"/>
  <c r="F106"/>
  <c r="F100"/>
  <c r="F99"/>
  <c r="F97"/>
  <c r="F94"/>
  <c r="F92"/>
  <c r="F91"/>
  <c r="F90"/>
  <c r="F88"/>
  <c r="F87"/>
  <c r="F86"/>
  <c r="F84"/>
  <c r="F83"/>
  <c r="F82"/>
  <c r="F79"/>
  <c r="F78"/>
  <c r="F77"/>
  <c r="F72"/>
  <c r="F71"/>
  <c r="F69"/>
  <c r="F68"/>
  <c r="F66"/>
  <c r="F65"/>
  <c r="F63"/>
  <c r="F62"/>
  <c r="F58"/>
  <c r="F57"/>
  <c r="F53"/>
  <c r="F52"/>
  <c r="F51"/>
  <c r="F49"/>
  <c r="F48"/>
  <c r="F46"/>
  <c r="F45"/>
  <c r="F43"/>
  <c r="F42"/>
  <c r="F34"/>
  <c r="F33"/>
  <c r="F31"/>
  <c r="F30"/>
  <c r="F26"/>
  <c r="F25"/>
  <c r="F23"/>
  <c r="F22"/>
  <c r="F19"/>
  <c r="F18"/>
  <c r="H178"/>
  <c r="H154"/>
  <c r="H54"/>
  <c r="H110"/>
  <c r="H94"/>
  <c r="H119"/>
  <c r="H118"/>
  <c r="H227"/>
  <c r="H226"/>
  <c r="H224"/>
  <c r="H223"/>
  <c r="H221"/>
  <c r="H220"/>
  <c r="H218"/>
  <c r="H217"/>
  <c r="H215"/>
  <c r="H214"/>
  <c r="H212"/>
  <c r="H211"/>
  <c r="H206"/>
  <c r="H205"/>
  <c r="H202"/>
  <c r="H201"/>
  <c r="H200"/>
  <c r="H196"/>
  <c r="H195"/>
  <c r="H194"/>
  <c r="H162"/>
  <c r="H161"/>
  <c r="H191"/>
  <c r="H190"/>
  <c r="H188"/>
  <c r="H187"/>
  <c r="H173"/>
  <c r="H170"/>
  <c r="H167"/>
  <c r="H166"/>
  <c r="H164"/>
  <c r="H163"/>
  <c r="H152"/>
  <c r="H151"/>
  <c r="H150"/>
  <c r="H149"/>
  <c r="H148"/>
  <c r="H146"/>
  <c r="H145"/>
  <c r="H143"/>
  <c r="H142"/>
  <c r="H141"/>
  <c r="H139"/>
  <c r="H138"/>
  <c r="H136"/>
  <c r="H135"/>
  <c r="H134"/>
  <c r="H133"/>
  <c r="H123"/>
  <c r="H116"/>
  <c r="H115"/>
  <c r="H114"/>
  <c r="H113"/>
  <c r="H108"/>
  <c r="H107"/>
  <c r="H106"/>
  <c r="H102"/>
  <c r="H100"/>
  <c r="H99"/>
  <c r="H97"/>
  <c r="H92"/>
  <c r="H91"/>
  <c r="H90"/>
  <c r="H88"/>
  <c r="H87"/>
  <c r="H86"/>
  <c r="H84"/>
  <c r="H83"/>
  <c r="H82"/>
  <c r="H80"/>
  <c r="H79"/>
  <c r="H78"/>
  <c r="H77"/>
  <c r="H75"/>
  <c r="H74"/>
  <c r="H72"/>
  <c r="H71"/>
  <c r="H69"/>
  <c r="H68"/>
  <c r="H66"/>
  <c r="H65"/>
  <c r="H63"/>
  <c r="H62"/>
  <c r="H58"/>
  <c r="H57"/>
  <c r="H53"/>
  <c r="H52"/>
  <c r="H51"/>
  <c r="H49"/>
  <c r="H48"/>
  <c r="H46"/>
  <c r="H45"/>
  <c r="H43"/>
  <c r="H42"/>
  <c r="H34"/>
  <c r="H33"/>
  <c r="H31"/>
  <c r="H30"/>
  <c r="H26"/>
  <c r="H23"/>
  <c r="H22"/>
  <c r="H19"/>
  <c r="H18"/>
  <c r="G166"/>
  <c r="G195"/>
  <c r="G194"/>
  <c r="F166"/>
  <c r="G21"/>
  <c r="F21"/>
  <c r="G22"/>
  <c r="H15"/>
  <c r="H14"/>
  <c r="H21"/>
  <c r="G141"/>
  <c r="G15"/>
  <c r="G14"/>
  <c r="G13"/>
  <c r="H186"/>
  <c r="F195"/>
  <c r="F194"/>
  <c r="G134"/>
  <c r="G133"/>
  <c r="G125"/>
  <c r="G122"/>
  <c r="G121"/>
  <c r="F56"/>
  <c r="F55"/>
  <c r="H29"/>
  <c r="H28"/>
  <c r="H41"/>
  <c r="H40"/>
  <c r="H25"/>
  <c r="H81"/>
  <c r="F41"/>
  <c r="F40"/>
  <c r="F81"/>
  <c r="F186"/>
  <c r="F162"/>
  <c r="F161"/>
  <c r="G29"/>
  <c r="G28"/>
  <c r="G12"/>
  <c r="H56"/>
  <c r="H55"/>
  <c r="H39"/>
  <c r="H96"/>
  <c r="G81"/>
  <c r="F13"/>
  <c r="F141"/>
  <c r="F133"/>
  <c r="F60"/>
  <c r="H13"/>
  <c r="H61"/>
  <c r="H60"/>
  <c r="F29"/>
  <c r="F28"/>
  <c r="F96"/>
  <c r="G41"/>
  <c r="G40"/>
  <c r="G39"/>
  <c r="G56"/>
  <c r="G55"/>
  <c r="H12"/>
  <c r="F39"/>
  <c r="F12"/>
</calcChain>
</file>

<file path=xl/sharedStrings.xml><?xml version="1.0" encoding="utf-8"?>
<sst xmlns="http://schemas.openxmlformats.org/spreadsheetml/2006/main" count="716" uniqueCount="295">
  <si>
    <t>0410201120</t>
  </si>
  <si>
    <t>0420000000</t>
  </si>
  <si>
    <t>0430000000</t>
  </si>
  <si>
    <t>Основное мероприятие "Уборка мусора и поддержание надлежащего санитарного состояния территории Пениковского сельского поселения"</t>
  </si>
  <si>
    <t>0430100000</t>
  </si>
  <si>
    <t>0430101140</t>
  </si>
  <si>
    <t xml:space="preserve">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</t>
  </si>
  <si>
    <t xml:space="preserve">Мероприятия по привлечению лиц для производства покоса травы в летне-осенний период </t>
  </si>
  <si>
    <t>0430101150</t>
  </si>
  <si>
    <t xml:space="preserve">Мероприятия по привлечению лиц из числа подростков для участия в работах по благоустройству в составе молодежной трудовой бригады в летний период </t>
  </si>
  <si>
    <t>0430101160</t>
  </si>
  <si>
    <t>0430101170</t>
  </si>
  <si>
    <t>0430101180</t>
  </si>
  <si>
    <t>0440000000</t>
  </si>
  <si>
    <t>Основное мероприятие "Снос и утилизация деревьев, угрожающих жизни людей и системам жизнеобеспечения"</t>
  </si>
  <si>
    <t xml:space="preserve">Мероприятия по сносу и утилизации деревьев, угрожающих жизни людей и системам жизнеобеспечения ЖКХ </t>
  </si>
  <si>
    <t>0440100000</t>
  </si>
  <si>
    <t>0440101200</t>
  </si>
  <si>
    <t>0440200000</t>
  </si>
  <si>
    <t>0440201210</t>
  </si>
  <si>
    <t>0500000000</t>
  </si>
  <si>
    <t>0500100000</t>
  </si>
  <si>
    <t xml:space="preserve">Ремонт автомобильных дорог общего пользования местного значения </t>
  </si>
  <si>
    <t>0500101220</t>
  </si>
  <si>
    <t>0500101230</t>
  </si>
  <si>
    <t>0500200000</t>
  </si>
  <si>
    <t>Основное мероприятие "Предоставление доплат к пенсии лицам, замещавшим должности муниципальной службы"</t>
  </si>
  <si>
    <t>0600000000</t>
  </si>
  <si>
    <t>0600100000</t>
  </si>
  <si>
    <t>0600101240</t>
  </si>
  <si>
    <t>0600200000</t>
  </si>
  <si>
    <t>0700000000</t>
  </si>
  <si>
    <t>0700100000</t>
  </si>
  <si>
    <t>0700101280</t>
  </si>
  <si>
    <t>0800000000</t>
  </si>
  <si>
    <t>Мероприятия по проведению работ по обеспечению первичных мер пожарной безопасности</t>
  </si>
  <si>
    <t>Основное мероприятие "Обеспечение первичных мер   пожарной безопасности в границах населенных пунктов Пениковского поселения "</t>
  </si>
  <si>
    <t>0800100000</t>
  </si>
  <si>
    <t>0800101290</t>
  </si>
  <si>
    <t>0800101300</t>
  </si>
  <si>
    <t>Проведение превентивных мероприятий в области гражданской обороны и чрезвычайных ситуаций</t>
  </si>
  <si>
    <t>0800200000</t>
  </si>
  <si>
    <t>0800201310</t>
  </si>
  <si>
    <t xml:space="preserve">Мероприятия по профилактике экстремизма и терроризма на территории  Пениковского сельского поселения </t>
  </si>
  <si>
    <t>0800201320</t>
  </si>
  <si>
    <t>0900000000</t>
  </si>
  <si>
    <t xml:space="preserve">Мероприятия по оплате денежного вознаграждения старостам населенных пунктов  </t>
  </si>
  <si>
    <t>9000000000</t>
  </si>
  <si>
    <t>9900000000</t>
  </si>
  <si>
    <t>Благоустройство</t>
  </si>
  <si>
    <t>310</t>
  </si>
  <si>
    <t>Публичные нормативные социальные выплаты гражданам</t>
  </si>
  <si>
    <t>850</t>
  </si>
  <si>
    <t>120</t>
  </si>
  <si>
    <t>540</t>
  </si>
  <si>
    <t>Иные межбюджетные трансферты</t>
  </si>
  <si>
    <t>Осуществление отдельных государственных полномочий в рамках непрограммнвх направлений деятельности органов местного самоуправления</t>
  </si>
  <si>
    <t>Осуществление первичного воинского учета на территолриях, где отсутствуют военные комиссариаты</t>
  </si>
  <si>
    <t>Мобилизационная и вневойсковая подготовка</t>
  </si>
  <si>
    <t>УТВЕРЖДЕНО</t>
  </si>
  <si>
    <t>решением совета депутатов</t>
  </si>
  <si>
    <t>МО Пениковское сельское поселение</t>
  </si>
  <si>
    <t>13</t>
  </si>
  <si>
    <t>Рз</t>
  </si>
  <si>
    <t>ПР</t>
  </si>
  <si>
    <t>10</t>
  </si>
  <si>
    <t>12</t>
  </si>
  <si>
    <t>11</t>
  </si>
  <si>
    <t>6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</si>
  <si>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</si>
  <si>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Защита населения и территории отчрезвычайных ситуаций природного и техногенного характера, гражданская оборона</t>
  </si>
  <si>
    <t>Межбюджетные трансферты на передачу полномочий по исполнению бюджета и контролю за исполнением данного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</si>
  <si>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</si>
  <si>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Уплата прочих налогов,сборов </t>
  </si>
  <si>
    <t>04</t>
  </si>
  <si>
    <t>05</t>
  </si>
  <si>
    <t>08</t>
  </si>
  <si>
    <t>09</t>
  </si>
  <si>
    <t>240</t>
  </si>
  <si>
    <t>Жилищное  хозяйство</t>
  </si>
  <si>
    <t xml:space="preserve">Реализация мероприятий в рамках полномочий органов местного самоуправления </t>
  </si>
  <si>
    <t>4</t>
  </si>
  <si>
    <t>5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</si>
  <si>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</si>
  <si>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</si>
  <si>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Наименование</t>
  </si>
  <si>
    <t>01</t>
  </si>
  <si>
    <t>02</t>
  </si>
  <si>
    <t>03</t>
  </si>
  <si>
    <t>Обеспечение деятельности аппаратов органов местного самоуправления</t>
  </si>
  <si>
    <t>Обеспечение деятельности главы муниципального образования, главы местной администрации</t>
  </si>
  <si>
    <t>Межбюджетные трансферты муниципальным образованиям</t>
  </si>
  <si>
    <t xml:space="preserve"> </t>
  </si>
  <si>
    <t>Распределение бюджетных ассигнований</t>
  </si>
  <si>
    <t>ВР</t>
  </si>
  <si>
    <t>ЦСР</t>
  </si>
  <si>
    <t>2</t>
  </si>
  <si>
    <t>3</t>
  </si>
  <si>
    <t>Всего</t>
  </si>
  <si>
    <t>Коммунальное хозяйство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</si>
  <si>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</si>
  <si>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</si>
  <si>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Функционирование местных администраций</t>
  </si>
  <si>
    <t>Дорожное хозяйство (дорожные фонды)</t>
  </si>
  <si>
    <t>Другие вопросы в области национальной экономики</t>
  </si>
  <si>
    <t>410</t>
  </si>
  <si>
    <t>Иные закупки товаров, работ и услуг для обеспечения государственных(муниципальных) нужд</t>
  </si>
  <si>
    <t>Бюджетные инвестиции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</si>
  <si>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</si>
  <si>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</si>
  <si>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</si>
  <si>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муниципальных) нужд</t>
  </si>
  <si>
    <t xml:space="preserve">Мероприятия по капитальному ремонту и ремонту автомобильных дорог общего пользования  местного значения в рамках государственной программы Ленинградской области </t>
  </si>
  <si>
    <t>0100000000</t>
  </si>
  <si>
    <t>0110000000</t>
  </si>
  <si>
    <t>Основное мероприятие "Развитие и совершенствование библиотеки Пениковского сельского поселения"</t>
  </si>
  <si>
    <t>0120100000</t>
  </si>
  <si>
    <t>0200000000</t>
  </si>
  <si>
    <t>0120000000</t>
  </si>
  <si>
    <t>0300000000</t>
  </si>
  <si>
    <t>0300100000</t>
  </si>
  <si>
    <t>0300101070</t>
  </si>
  <si>
    <t>0300101080</t>
  </si>
  <si>
    <t>0400000000</t>
  </si>
  <si>
    <t>0410000000</t>
  </si>
  <si>
    <t>0410100000</t>
  </si>
  <si>
    <t>Мероприятия по модернизации, ремонту и поддержания в работоспособном состоянии уличного освещения</t>
  </si>
  <si>
    <t xml:space="preserve">Мероприятия по закупке материалов и инструментов для обслуживания линий уличного освещения </t>
  </si>
  <si>
    <t>0410101090</t>
  </si>
  <si>
    <t>0410101100</t>
  </si>
  <si>
    <t xml:space="preserve">Мероприятия по оплате электроэнергии уличного освещения </t>
  </si>
  <si>
    <t>0410101110</t>
  </si>
  <si>
    <t>0410200000</t>
  </si>
  <si>
    <t>0420100000</t>
  </si>
  <si>
    <t xml:space="preserve">Мероприятие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</si>
  <si>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в области жилищного хозяйства по обеспечению начисления, сбора платы за соцнайм муниципального жилья </t>
  </si>
  <si>
    <t xml:space="preserve">Мероприятия в области жилищно-коммунального хозяйства по оформлению безхозяйного имущества  </t>
  </si>
  <si>
    <t xml:space="preserve">Мероприятия по обеспечению  текущего ремонта и технического обслуживания газораспределительной сети </t>
  </si>
  <si>
    <t>Мероприятия по обеспечению  первичного пуска газа во вновь построенных  распределительных  газопроводах</t>
  </si>
  <si>
    <t xml:space="preserve">Мероприятия по благоустройству населенных пунктов </t>
  </si>
  <si>
    <t xml:space="preserve">Мероприятия в области жилищного хозяйства по обеспечению оплаты взносов на капитальный ремонт многоквартирных домов  </t>
  </si>
  <si>
    <t>Основное мероприятие "Содержание и ремонт уличного освещения на территории Пениковского сельского поселения"</t>
  </si>
  <si>
    <t xml:space="preserve">Мероприятия по ликвидации несанкционированных свалок </t>
  </si>
  <si>
    <t>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</t>
  </si>
  <si>
    <t>Обустройство мест (площади д. Пеники уд.14) для проведения мероприятий досуга жителей поселения</t>
  </si>
  <si>
    <t>Доплаты к пенсиям за муниципальный стаж муниципальным служащим, замещавшим должности муниципальной службы</t>
  </si>
  <si>
    <t xml:space="preserve">Осуществление отдельных государственных полномочий Ленинградской области </t>
  </si>
  <si>
    <t>Основное мероприятие " Организация газоснабжения на территории Пениковского сельского поселения"</t>
  </si>
  <si>
    <t xml:space="preserve">Основное мероприятие " Обслуживание и ремонт муниципального жилого фонда Пениковского сельского поселения" </t>
  </si>
  <si>
    <t>Проведение превентивных мероприятий в области пожарной безопасности</t>
  </si>
  <si>
    <t>0440300000</t>
  </si>
  <si>
    <t>Основное мероприятие " Обустройство мест массового отдыха населения на территории Пениковского сельского поселения"</t>
  </si>
  <si>
    <t>0440301340</t>
  </si>
  <si>
    <t>(приложение 8)</t>
  </si>
  <si>
    <t>9900000200</t>
  </si>
  <si>
    <t>9900000210</t>
  </si>
  <si>
    <t>9900005000</t>
  </si>
  <si>
    <t>9900005010</t>
  </si>
  <si>
    <t>9900050000</t>
  </si>
  <si>
    <t>9900051180</t>
  </si>
  <si>
    <t>9900070000</t>
  </si>
  <si>
    <t>9900071340</t>
  </si>
  <si>
    <t>9900080000</t>
  </si>
  <si>
    <t>9900080010</t>
  </si>
  <si>
    <t>9900080020</t>
  </si>
  <si>
    <t>9900080030</t>
  </si>
  <si>
    <t>9900080050</t>
  </si>
  <si>
    <t>9900080090</t>
  </si>
  <si>
    <t>9900080100</t>
  </si>
  <si>
    <t>9900080120</t>
  </si>
  <si>
    <t>9900005030</t>
  </si>
  <si>
    <t>Межбюджетные трансферты на передачу полномочий по осуществлению муниципального финансового контроля</t>
  </si>
  <si>
    <t>0430200000</t>
  </si>
  <si>
    <t>Основное мероприятие "Обустройство мусоросборных площадок на территории Пениковского сельского поселения"</t>
  </si>
  <si>
    <t>610</t>
  </si>
  <si>
    <t>Предоставление муниципальным бюджетным и автономным учреждениям субсидий на обеспечение деятельности домов культуры</t>
  </si>
  <si>
    <t>0110101240</t>
  </si>
  <si>
    <t>Предоставление муниципальным бюджетным и автономным учреждениям субсидий на обеспечение деятельности библиотек</t>
  </si>
  <si>
    <t>0120102240</t>
  </si>
  <si>
    <t>Мероприятия по обеспечению выплат стимулирующего характера работникам муниципальных учреждений культуры</t>
  </si>
  <si>
    <t>Материальная помощь и социальные выплаты гражданам проживающим на территории Пениковского поселения.</t>
  </si>
  <si>
    <t>0600201360</t>
  </si>
  <si>
    <t>Мероприятия по проектированию и строительству   дома культуры</t>
  </si>
  <si>
    <t>0910000000</t>
  </si>
  <si>
    <t>0910101330</t>
  </si>
  <si>
    <t>Иные межбюджетные трансферты по передаче полномочий по организации ритуальных услуг и содержание мест захоронений</t>
  </si>
  <si>
    <t>9900005040</t>
  </si>
  <si>
    <t>05002S0140</t>
  </si>
  <si>
    <t>01101S0360</t>
  </si>
  <si>
    <t>07001S0200</t>
  </si>
  <si>
    <t>Бюджетные инвестиции в объекты капитального строительства объектов газификации(в том числе проектно-изыскательские работы ) собственности муниципальных образований, по Постановлению Правительства Ленинградской области от 14.11.2013 №400 "Об утверждении государственной программы Ленинградской области "Обеспечение устойчивого функционирования и развития коммунальной и инженерной инфрастуктуры и повышение энергоэффективности в Ленинградской области"</t>
  </si>
  <si>
    <t>07001S0660</t>
  </si>
  <si>
    <t>2019 годСумма      (тысяч рублей)</t>
  </si>
  <si>
    <t>2020год Сумма      (тысяч рублей)</t>
  </si>
  <si>
    <t>Пенсионное обеспечение</t>
  </si>
  <si>
    <t>0440400000</t>
  </si>
  <si>
    <t>Основное мероприятие "Обустройство пешеходных дорожек в д.Пеники"</t>
  </si>
  <si>
    <t>Обустройство пешеходных дорожек в д.Пеники</t>
  </si>
  <si>
    <t>Основное мероприятие "Создание условий для культурного развития и культурно-досуговой деятельности населения муниципального образования Пениковское сельское поселение"</t>
  </si>
  <si>
    <t>0110100000</t>
  </si>
  <si>
    <t>0210000000</t>
  </si>
  <si>
    <t>0210100000</t>
  </si>
  <si>
    <t>0210103240</t>
  </si>
  <si>
    <t>Предоставление муниципальным бюджетным и автономным учреждениям субсидий на развитие физической культуры и массового спорта на территории поселения</t>
  </si>
  <si>
    <t>Подпрограмма "Реализация молодежной политики в муниципальном образовании Пениковское сельское поселение"</t>
  </si>
  <si>
    <t>0220000000</t>
  </si>
  <si>
    <t>0220200000</t>
  </si>
  <si>
    <t xml:space="preserve">Основное мероприятие "Создание условий для реализации молодежной политики на территории муниципального образования  Пениковское сельское поселение" </t>
  </si>
  <si>
    <t>0220201450</t>
  </si>
  <si>
    <t>Предоставление муниципальным бюджетным и автономным учреждениям субсидий на реализацию молодежной политики</t>
  </si>
  <si>
    <t xml:space="preserve">Мероприятия по замене внутриквартирных приборов учета потребляемых ресурсов  по договору соцнайма  </t>
  </si>
  <si>
    <t xml:space="preserve">Мероприятия по ремонту  и обслуживанию муниципального  жилищного  фонда  </t>
  </si>
  <si>
    <t>Основное мероприятие "Комплекс мероприятий уничтожению борщевика  на территории Пениковского сельского поселения"</t>
  </si>
  <si>
    <t>Мероприятия по уничтожению борщевика</t>
  </si>
  <si>
    <t>0420101460</t>
  </si>
  <si>
    <t>Основное мероприятие "Установка,обустройство и поддержание в надлежащем состоянии детских игровых площадок, городков и уличных скамеек на  территории Пениковского сельского поселения "</t>
  </si>
  <si>
    <t>Мероприятия по установке,обустройству и поддержанию в надлежащем состоянии детских игровых площадок, городков и уличных скамеек на  территории Пениковского сельского поселения "</t>
  </si>
  <si>
    <t>0440401390</t>
  </si>
  <si>
    <t>Основное мероприятие "Оценка,ремонт и содержание  автомобильных дорог  общего пользования местного значения"</t>
  </si>
  <si>
    <t>Оценка состояния автомобильных дорог общего пользования местного значения</t>
  </si>
  <si>
    <t>0500101400</t>
  </si>
  <si>
    <t>Зимнее содержание  автомобильных дорог общего пользования местного значения</t>
  </si>
  <si>
    <t>Мероприятия по содержанию и оснащению элементами обустройства автомобильных дорог общего пользования местного значения</t>
  </si>
  <si>
    <t>0500101410</t>
  </si>
  <si>
    <t xml:space="preserve">Прочие расходы на приведение  в нормативное состояние автомобильных дорог общего пользования местного значения </t>
  </si>
  <si>
    <t>0500101420</t>
  </si>
  <si>
    <t>Основное мероприятие "Строительство и  ремонт автомобильных дорог общего пользования местного значения с софинансированием из областного бюджета"</t>
  </si>
  <si>
    <t>Основное мероприятие "Проектирование,строительство дорог и дорожной инфраструктуры в границах населенных пунктов поселения"</t>
  </si>
  <si>
    <t>0500300000</t>
  </si>
  <si>
    <t>0500301430</t>
  </si>
  <si>
    <t>Мероприятия по проектированию строительства дорог и инфраструктуры общего пользования местного значения</t>
  </si>
  <si>
    <t>Мероприятия по строительству новых и капитальный ремонт автомобильных дорог общего пользования местного значения</t>
  </si>
  <si>
    <t>0500301440</t>
  </si>
  <si>
    <t>Основное мероприятие "Предоставление мер социальной поддержки отдельным категориям граждан в муниципальном образовании Пениковское сельское поселение""</t>
  </si>
  <si>
    <t xml:space="preserve">Подготовительные работы по проектированию и строительству  распределительного газопровода на территории поселения </t>
  </si>
  <si>
    <t>0700101370</t>
  </si>
  <si>
    <t>Основное мероприятие " Проектирование и проведение подготовительных работ для строительства дома культуры на  территории Пениковского сельского поселения"</t>
  </si>
  <si>
    <t>0700200000</t>
  </si>
  <si>
    <t>0700201270</t>
  </si>
  <si>
    <t>Основное мероприятие " Проведение превентивных мероприятий в области гражданской обороны,и чрезвычайных ситуаций и профилактике терроризма"</t>
  </si>
  <si>
    <t>Подпрограмма "Развитие на части территорий муниципального образованияч Пениковское сельское поселение иных форм местного самоуправления"</t>
  </si>
  <si>
    <t>0910100000</t>
  </si>
  <si>
    <t>Основное мероприятие "Мероприятия по содействию развития на части территорий населенных пунктов муниципального образования иных форм местного самоуправления"</t>
  </si>
  <si>
    <t>0910200000</t>
  </si>
  <si>
    <t>0910300000</t>
  </si>
  <si>
    <t>Основное мероприятие "Создание  условий для организации и проведения физкультурно-оздоровительных и спортивных мероприятий на территории поселения "</t>
  </si>
  <si>
    <t>Мероприятия по оплате денежного вознаграждения председателю инициативной  комиссии</t>
  </si>
  <si>
    <t>0910101470</t>
  </si>
  <si>
    <t xml:space="preserve">Прочие расходы  в рамках полномочий органов местного самоуправления </t>
  </si>
  <si>
    <t>Резервные средства</t>
  </si>
  <si>
    <t>9900000280</t>
  </si>
  <si>
    <t>870</t>
  </si>
  <si>
    <t>Основное мероприятие  "О содействии участия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для реализации областного закона от 15.01.2018 №3-оз""</t>
  </si>
  <si>
    <t>09103S4660</t>
  </si>
  <si>
    <t>2021год Сумма      (тысяч рублей)</t>
  </si>
  <si>
    <t xml:space="preserve"> Мероприятия   на  проектирование, строительство и реконструкцию объектов (по объектам газификации) по Постановлению Правительства Ленинградской области от 29.12.2012 №463 О государственной программе "Развитие сельского хозяйства Ленинградской области"</t>
  </si>
  <si>
    <t xml:space="preserve">Мероприятия на реализацию областного закона от 15 января 2018 года №3-оз "О содействии участию  населения в осуществлении местного самоуправления в иных формах на  территориях административных  центров муниципальных образований Ленинградской области" </t>
  </si>
  <si>
    <t>Обеспечение проведения выборов и референдумов</t>
  </si>
  <si>
    <t>07</t>
  </si>
  <si>
    <t>по целевым статьям (муниципальным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деятельности), группам и подгруппам видов расходов классификации расходов бюджета,   по разделам и подразделам классификации расходов бюджета   на 2019 год и на плановый период 2020 и 2021 годов</t>
  </si>
  <si>
    <t>9900080140</t>
  </si>
  <si>
    <t xml:space="preserve"> Мероприятия по проведению кадастровых работ для оформления земельных участков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</si>
  <si>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культуры в муниципальном образовании Пениковсое сельское поселение на 2019-2021 годы"</t>
  </si>
  <si>
    <t>Подпрограмма "Создание условий для культурного развития и культурно-досуговой деятельности населения  на территории муниципального образованииПениковское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</si>
  <si>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физкультуры,  спорта и реализация молодежной политики  на территории муниципального образования Пениковское сельское поселение на 2019-2021 годы"</t>
  </si>
  <si>
    <t>Подпрограмма "Создание условий для организации библиотечного обслуживания жителей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2019-2021 годы"</t>
  </si>
  <si>
    <t>Подрограмма "Развитие физкультуры и спорта на территории муниципального образования Пениковское сельское поселение на 2019-2021годы"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</si>
  <si>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Пениковского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</si>
  <si>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</si>
  <si>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"Организация уличного освещения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</si>
  <si>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"Проведение  комплекса мероприятий по уничтожению борщевика Сосновского на территории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</si>
  <si>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"Организация сбора и вывоза мусора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</si>
  <si>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"Строительство и ремонт рекреационных зон в населенных пунктах 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</si>
  <si>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автомобильных дорог и повышение безопасности дорожного движения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</si>
  <si>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"Социальная поддержка населения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</si>
  <si>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"Устойчивое развитие территории муниципального образования Пениковское сельское поселение 2019-2021 годы"</t>
  </si>
  <si>
    <r>
  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</t>
    </r>
    <r>
      <rPr>
        <sz val="12"/>
        <color indexed="8"/>
        <rFont val="Times New Roman"/>
        <family val="1"/>
        <charset val="204"/>
      </rPr>
      <t xml:space="preserve">Проведение превентивных мероприятий для повышения уровня </t>
    </r>
    <r>
      <rPr>
        <sz val="12"/>
        <rFont val="Times New Roman"/>
        <family val="1"/>
        <charset val="204"/>
      </rPr>
      <t>обеспечения безопасности жизнедеятельности населения</t>
    </r>
    <r>
      <rPr>
        <sz val="12"/>
        <color indexed="8"/>
        <rFont val="Times New Roman"/>
        <family val="1"/>
        <charset val="204"/>
      </rPr>
      <t xml:space="preserve"> на территории муниципального образования Пениковское сельское поселение  на 2019 - 2021 годы</t>
    </r>
    <r>
      <rPr>
        <sz val="12"/>
        <rFont val="Times New Roman"/>
        <family val="1"/>
        <charset val="204"/>
      </rPr>
      <t>»</t>
    </r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</si>
  <si>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на 2019 - 2021 годы»</t>
  </si>
  <si>
    <t>Основное мероприятие " Строительство новых линий уличного освещения на территории  Пениковского сельского поселения"</t>
  </si>
  <si>
    <t>Мероприятия по строительству новых линий уличного освещения на территории Пениковского сельского поселения и постановка их на учет</t>
  </si>
  <si>
    <t>Пособия,компенсации ,социальные выплаты гражданам по публичным нормативным обязательствам</t>
  </si>
  <si>
    <t>Мероприятия по газификации муниципального имущества</t>
  </si>
  <si>
    <t>0300101480</t>
  </si>
  <si>
    <t>Основное мероприятие "Содействие участия населения в осуществлении местного самоуправления в иных формах  на части территорий муниципального образования  Пениковское сельское поселение для реализации областного закона от 28.12.2018г. №147-оз"</t>
  </si>
  <si>
    <t>Мероприятия  по содействию участия населения в осуществлении местного самоуправления в иных формах  на части территорий муниципального образования  Пениковское сельское поселение</t>
  </si>
  <si>
    <t>09102S4770</t>
  </si>
  <si>
    <t>Основное мероприятие "Устойчивое развитие территории муниципального образования Пениковское сельское поселение"</t>
  </si>
  <si>
    <t>Мероприятия  по устойчивому развитию территории муниципального образования Пениковское сельское поселение"</t>
  </si>
  <si>
    <t>07003S5670</t>
  </si>
  <si>
    <t>0700300000</t>
  </si>
  <si>
    <t>Другие вопросы в области образования</t>
  </si>
  <si>
    <t>880</t>
  </si>
  <si>
    <t>04302S4790</t>
  </si>
  <si>
    <t xml:space="preserve">Мероприятия по созданию мест(площадок) накопления твердых коммунальных отходов в рамках государственной программы Ленинградской области " Охрана окружающей среды Ленинградской области" </t>
  </si>
  <si>
    <t>от 02.08.2019 № 38</t>
  </si>
</sst>
</file>

<file path=xl/styles.xml><?xml version="1.0" encoding="utf-8"?>
<styleSheet xmlns="http://schemas.openxmlformats.org/spreadsheetml/2006/main">
  <numFmts count="2">
    <numFmt numFmtId="172" formatCode="_-* #,##0.00[$€-1]_-;\-* #,##0.00[$€-1]_-;_-* \-??[$€-1]_-"/>
    <numFmt numFmtId="173" formatCode="0.0"/>
  </numFmts>
  <fonts count="29"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MS Sans Serif"/>
      <family val="2"/>
      <charset val="204"/>
    </font>
    <font>
      <sz val="12"/>
      <name val="MS Sans Serif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i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b/>
      <sz val="11"/>
      <color indexed="8"/>
      <name val="Arial Cyr"/>
      <family val="2"/>
      <charset val="204"/>
    </font>
    <font>
      <i/>
      <sz val="12"/>
      <name val="Arial Cyr"/>
      <family val="2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8" fillId="0" borderId="0" applyFill="0" applyBorder="0" applyAlignment="0" applyProtection="0"/>
    <xf numFmtId="0" fontId="1" fillId="0" borderId="0"/>
  </cellStyleXfs>
  <cellXfs count="130">
    <xf numFmtId="0" fontId="0" fillId="0" borderId="0" xfId="0"/>
    <xf numFmtId="0" fontId="1" fillId="0" borderId="0" xfId="2" applyFill="1" applyAlignment="1">
      <alignment shrinkToFit="1"/>
    </xf>
    <xf numFmtId="49" fontId="1" fillId="0" borderId="0" xfId="2" applyNumberFormat="1" applyFill="1"/>
    <xf numFmtId="0" fontId="1" fillId="0" borderId="0" xfId="2"/>
    <xf numFmtId="0" fontId="2" fillId="0" borderId="0" xfId="2" applyFont="1" applyFill="1" applyAlignment="1">
      <alignment horizontal="center" shrinkToFit="1"/>
    </xf>
    <xf numFmtId="0" fontId="1" fillId="0" borderId="0" xfId="2" applyFill="1" applyAlignment="1">
      <alignment horizontal="center" shrinkToFit="1"/>
    </xf>
    <xf numFmtId="0" fontId="4" fillId="0" borderId="0" xfId="2" applyFont="1"/>
    <xf numFmtId="0" fontId="0" fillId="0" borderId="0" xfId="0" applyFill="1" applyAlignment="1">
      <alignment horizontal="center"/>
    </xf>
    <xf numFmtId="0" fontId="5" fillId="0" borderId="0" xfId="2" applyFont="1" applyFill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6" fillId="0" borderId="0" xfId="2" applyFont="1"/>
    <xf numFmtId="49" fontId="5" fillId="0" borderId="0" xfId="2" applyNumberFormat="1" applyFont="1" applyFill="1" applyAlignment="1">
      <alignment horizontal="center"/>
    </xf>
    <xf numFmtId="0" fontId="9" fillId="0" borderId="0" xfId="2" applyFont="1"/>
    <xf numFmtId="0" fontId="11" fillId="0" borderId="0" xfId="2" applyFont="1"/>
    <xf numFmtId="49" fontId="3" fillId="0" borderId="0" xfId="2" applyNumberFormat="1" applyFont="1" applyFill="1" applyBorder="1" applyAlignment="1">
      <alignment horizontal="center"/>
    </xf>
    <xf numFmtId="0" fontId="9" fillId="0" borderId="0" xfId="2" applyFont="1" applyBorder="1"/>
    <xf numFmtId="0" fontId="14" fillId="0" borderId="0" xfId="2" applyFont="1" applyBorder="1"/>
    <xf numFmtId="0" fontId="1" fillId="0" borderId="0" xfId="2" applyFont="1" applyBorder="1"/>
    <xf numFmtId="49" fontId="10" fillId="0" borderId="0" xfId="2" applyNumberFormat="1" applyFont="1" applyFill="1" applyBorder="1" applyAlignment="1">
      <alignment horizontal="center"/>
    </xf>
    <xf numFmtId="0" fontId="16" fillId="0" borderId="0" xfId="2" applyFont="1" applyBorder="1"/>
    <xf numFmtId="0" fontId="12" fillId="0" borderId="0" xfId="2" applyFont="1" applyFill="1" applyBorder="1" applyAlignment="1">
      <alignment horizontal="left" shrinkToFit="1"/>
    </xf>
    <xf numFmtId="0" fontId="10" fillId="0" borderId="0" xfId="2" applyFont="1" applyFill="1" applyBorder="1" applyAlignment="1">
      <alignment horizontal="left" shrinkToFit="1"/>
    </xf>
    <xf numFmtId="0" fontId="3" fillId="0" borderId="0" xfId="2" applyFont="1" applyFill="1" applyBorder="1" applyAlignment="1">
      <alignment horizontal="left" shrinkToFit="1"/>
    </xf>
    <xf numFmtId="0" fontId="15" fillId="0" borderId="0" xfId="2" applyFont="1" applyFill="1" applyBorder="1" applyAlignment="1">
      <alignment horizontal="left" shrinkToFit="1"/>
    </xf>
    <xf numFmtId="49" fontId="1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shrinkToFit="1"/>
    </xf>
    <xf numFmtId="49" fontId="1" fillId="0" borderId="0" xfId="2" applyNumberFormat="1" applyFont="1" applyFill="1" applyBorder="1"/>
    <xf numFmtId="49" fontId="1" fillId="0" borderId="0" xfId="2" applyNumberFormat="1" applyFill="1" applyBorder="1"/>
    <xf numFmtId="0" fontId="1" fillId="0" borderId="0" xfId="2" applyFill="1" applyBorder="1" applyAlignment="1">
      <alignment shrinkToFit="1"/>
    </xf>
    <xf numFmtId="0" fontId="1" fillId="0" borderId="0" xfId="2" applyBorder="1"/>
    <xf numFmtId="0" fontId="20" fillId="0" borderId="1" xfId="2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0" fillId="0" borderId="2" xfId="2" applyNumberFormat="1" applyFont="1" applyFill="1" applyBorder="1" applyAlignment="1">
      <alignment horizontal="center" wrapText="1"/>
    </xf>
    <xf numFmtId="49" fontId="20" fillId="0" borderId="3" xfId="2" applyNumberFormat="1" applyFont="1" applyFill="1" applyBorder="1" applyAlignment="1">
      <alignment horizontal="center" wrapText="1"/>
    </xf>
    <xf numFmtId="0" fontId="11" fillId="2" borderId="0" xfId="2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173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wrapText="1" shrinkToFit="1"/>
    </xf>
    <xf numFmtId="49" fontId="13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9" fontId="20" fillId="0" borderId="4" xfId="2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center"/>
    </xf>
    <xf numFmtId="0" fontId="25" fillId="0" borderId="5" xfId="2" applyFont="1" applyFill="1" applyBorder="1" applyAlignment="1">
      <alignment horizontal="center" wrapText="1" shrinkToFit="1"/>
    </xf>
    <xf numFmtId="49" fontId="25" fillId="0" borderId="2" xfId="2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2" fontId="26" fillId="0" borderId="7" xfId="2" applyNumberFormat="1" applyFont="1" applyFill="1" applyBorder="1" applyAlignment="1">
      <alignment horizontal="left" wrapText="1" shrinkToFit="1"/>
    </xf>
    <xf numFmtId="49" fontId="26" fillId="0" borderId="7" xfId="2" applyNumberFormat="1" applyFont="1" applyFill="1" applyBorder="1" applyAlignment="1">
      <alignment horizontal="center" vertical="center"/>
    </xf>
    <xf numFmtId="49" fontId="27" fillId="0" borderId="8" xfId="2" applyNumberFormat="1" applyFont="1" applyFill="1" applyBorder="1" applyAlignment="1">
      <alignment horizontal="center" vertical="center"/>
    </xf>
    <xf numFmtId="49" fontId="27" fillId="0" borderId="9" xfId="2" applyNumberFormat="1" applyFont="1" applyFill="1" applyBorder="1" applyAlignment="1">
      <alignment horizontal="center" vertical="center"/>
    </xf>
    <xf numFmtId="49" fontId="26" fillId="0" borderId="8" xfId="2" applyNumberFormat="1" applyFont="1" applyFill="1" applyBorder="1" applyAlignment="1">
      <alignment horizontal="center" vertical="center"/>
    </xf>
    <xf numFmtId="49" fontId="26" fillId="0" borderId="9" xfId="2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 wrapText="1"/>
    </xf>
    <xf numFmtId="49" fontId="28" fillId="0" borderId="7" xfId="2" applyNumberFormat="1" applyFont="1" applyFill="1" applyBorder="1" applyAlignment="1">
      <alignment horizontal="center" vertical="center"/>
    </xf>
    <xf numFmtId="49" fontId="28" fillId="0" borderId="8" xfId="2" applyNumberFormat="1" applyFont="1" applyFill="1" applyBorder="1" applyAlignment="1">
      <alignment horizontal="center" vertical="center"/>
    </xf>
    <xf numFmtId="49" fontId="28" fillId="0" borderId="9" xfId="2" applyNumberFormat="1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left" wrapText="1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3" fillId="0" borderId="7" xfId="0" applyFont="1" applyBorder="1" applyAlignment="1">
      <alignment wrapText="1"/>
    </xf>
    <xf numFmtId="49" fontId="23" fillId="0" borderId="9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10" xfId="2" applyNumberFormat="1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left" wrapText="1" shrinkToFit="1"/>
    </xf>
    <xf numFmtId="49" fontId="28" fillId="3" borderId="7" xfId="2" applyNumberFormat="1" applyFont="1" applyFill="1" applyBorder="1" applyAlignment="1">
      <alignment horizontal="center" vertical="center"/>
    </xf>
    <xf numFmtId="49" fontId="28" fillId="3" borderId="8" xfId="2" applyNumberFormat="1" applyFont="1" applyFill="1" applyBorder="1" applyAlignment="1">
      <alignment horizontal="center" vertical="center"/>
    </xf>
    <xf numFmtId="49" fontId="28" fillId="3" borderId="9" xfId="2" applyNumberFormat="1" applyFont="1" applyFill="1" applyBorder="1" applyAlignment="1">
      <alignment horizontal="center" vertical="center"/>
    </xf>
    <xf numFmtId="49" fontId="20" fillId="0" borderId="11" xfId="2" applyNumberFormat="1" applyFont="1" applyFill="1" applyBorder="1" applyAlignment="1">
      <alignment horizontal="left" shrinkToFit="1"/>
    </xf>
    <xf numFmtId="0" fontId="26" fillId="0" borderId="7" xfId="0" applyFont="1" applyFill="1" applyBorder="1" applyAlignment="1">
      <alignment wrapText="1"/>
    </xf>
    <xf numFmtId="0" fontId="26" fillId="0" borderId="7" xfId="2" applyFont="1" applyFill="1" applyBorder="1" applyAlignment="1">
      <alignment horizontal="left" shrinkToFit="1"/>
    </xf>
    <xf numFmtId="0" fontId="26" fillId="0" borderId="7" xfId="0" applyFont="1" applyFill="1" applyBorder="1" applyAlignment="1">
      <alignment horizontal="left" wrapText="1"/>
    </xf>
    <xf numFmtId="0" fontId="28" fillId="3" borderId="7" xfId="2" applyFont="1" applyFill="1" applyBorder="1" applyAlignment="1">
      <alignment horizontal="left" wrapText="1" shrinkToFit="1"/>
    </xf>
    <xf numFmtId="0" fontId="23" fillId="0" borderId="8" xfId="2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wrapText="1"/>
    </xf>
    <xf numFmtId="49" fontId="26" fillId="0" borderId="13" xfId="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wrapText="1"/>
    </xf>
    <xf numFmtId="0" fontId="26" fillId="0" borderId="15" xfId="2" applyFont="1" applyFill="1" applyBorder="1" applyAlignment="1">
      <alignment horizontal="left" wrapText="1" shrinkToFit="1"/>
    </xf>
    <xf numFmtId="0" fontId="23" fillId="0" borderId="7" xfId="0" applyFont="1" applyBorder="1" applyAlignment="1">
      <alignment horizontal="justify" vertical="top" wrapText="1"/>
    </xf>
    <xf numFmtId="2" fontId="26" fillId="0" borderId="13" xfId="2" applyNumberFormat="1" applyFont="1" applyFill="1" applyBorder="1" applyAlignment="1">
      <alignment horizontal="left" wrapText="1" shrinkToFit="1"/>
    </xf>
    <xf numFmtId="2" fontId="26" fillId="0" borderId="7" xfId="2" applyNumberFormat="1" applyFont="1" applyFill="1" applyBorder="1" applyAlignment="1">
      <alignment horizontal="left" vertical="center" wrapText="1" shrinkToFit="1"/>
    </xf>
    <xf numFmtId="2" fontId="26" fillId="0" borderId="10" xfId="2" applyNumberFormat="1" applyFont="1" applyFill="1" applyBorder="1" applyAlignment="1">
      <alignment horizontal="left" wrapText="1" shrinkToFit="1"/>
    </xf>
    <xf numFmtId="49" fontId="28" fillId="0" borderId="15" xfId="2" applyNumberFormat="1" applyFont="1" applyFill="1" applyBorder="1" applyAlignment="1">
      <alignment horizontal="center" vertical="center"/>
    </xf>
    <xf numFmtId="49" fontId="28" fillId="0" borderId="16" xfId="2" applyNumberFormat="1" applyFont="1" applyFill="1" applyBorder="1" applyAlignment="1">
      <alignment horizontal="center" vertical="center"/>
    </xf>
    <xf numFmtId="49" fontId="28" fillId="0" borderId="17" xfId="2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0" fontId="14" fillId="0" borderId="0" xfId="2" applyFont="1" applyFill="1" applyBorder="1"/>
    <xf numFmtId="0" fontId="26" fillId="0" borderId="7" xfId="2" applyNumberFormat="1" applyFont="1" applyFill="1" applyBorder="1" applyAlignment="1">
      <alignment horizontal="left" wrapText="1" shrinkToFi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49" fontId="25" fillId="0" borderId="0" xfId="2" applyNumberFormat="1" applyFont="1" applyFill="1" applyBorder="1" applyAlignment="1">
      <alignment horizontal="center" wrapText="1"/>
    </xf>
    <xf numFmtId="49" fontId="20" fillId="0" borderId="0" xfId="2" applyNumberFormat="1" applyFont="1" applyFill="1" applyBorder="1" applyAlignment="1">
      <alignment horizontal="center" wrapText="1"/>
    </xf>
    <xf numFmtId="173" fontId="28" fillId="0" borderId="0" xfId="2" applyNumberFormat="1" applyFont="1" applyFill="1" applyBorder="1" applyAlignment="1">
      <alignment horizontal="center" vertical="center"/>
    </xf>
    <xf numFmtId="173" fontId="26" fillId="0" borderId="0" xfId="2" applyNumberFormat="1" applyFont="1" applyFill="1" applyBorder="1" applyAlignment="1">
      <alignment horizontal="center" vertical="center"/>
    </xf>
    <xf numFmtId="173" fontId="28" fillId="3" borderId="0" xfId="2" applyNumberFormat="1" applyFont="1" applyFill="1" applyBorder="1" applyAlignment="1">
      <alignment horizontal="center" vertical="center"/>
    </xf>
    <xf numFmtId="173" fontId="26" fillId="3" borderId="0" xfId="2" applyNumberFormat="1" applyFont="1" applyFill="1" applyBorder="1" applyAlignment="1">
      <alignment horizontal="center" vertical="center"/>
    </xf>
    <xf numFmtId="49" fontId="25" fillId="0" borderId="5" xfId="2" applyNumberFormat="1" applyFont="1" applyFill="1" applyBorder="1" applyAlignment="1">
      <alignment horizontal="center" wrapText="1"/>
    </xf>
    <xf numFmtId="49" fontId="20" fillId="0" borderId="1" xfId="2" applyNumberFormat="1" applyFont="1" applyFill="1" applyBorder="1" applyAlignment="1">
      <alignment horizontal="center" wrapText="1"/>
    </xf>
    <xf numFmtId="173" fontId="28" fillId="0" borderId="18" xfId="2" applyNumberFormat="1" applyFont="1" applyFill="1" applyBorder="1" applyAlignment="1">
      <alignment horizontal="center" vertical="center"/>
    </xf>
    <xf numFmtId="173" fontId="28" fillId="0" borderId="12" xfId="2" applyNumberFormat="1" applyFont="1" applyFill="1" applyBorder="1" applyAlignment="1">
      <alignment horizontal="center" vertical="center"/>
    </xf>
    <xf numFmtId="173" fontId="26" fillId="0" borderId="12" xfId="2" applyNumberFormat="1" applyFont="1" applyFill="1" applyBorder="1" applyAlignment="1">
      <alignment horizontal="center" vertical="center"/>
    </xf>
    <xf numFmtId="173" fontId="28" fillId="3" borderId="12" xfId="2" applyNumberFormat="1" applyFont="1" applyFill="1" applyBorder="1" applyAlignment="1">
      <alignment horizontal="center" vertical="center"/>
    </xf>
    <xf numFmtId="173" fontId="26" fillId="3" borderId="12" xfId="2" applyNumberFormat="1" applyFont="1" applyFill="1" applyBorder="1" applyAlignment="1">
      <alignment horizontal="center" vertical="center"/>
    </xf>
    <xf numFmtId="173" fontId="26" fillId="0" borderId="8" xfId="2" applyNumberFormat="1" applyFont="1" applyFill="1" applyBorder="1" applyAlignment="1">
      <alignment horizontal="center" vertical="center"/>
    </xf>
    <xf numFmtId="49" fontId="25" fillId="0" borderId="19" xfId="2" applyNumberFormat="1" applyFont="1" applyFill="1" applyBorder="1" applyAlignment="1">
      <alignment horizontal="center" wrapText="1"/>
    </xf>
    <xf numFmtId="49" fontId="20" fillId="0" borderId="20" xfId="2" applyNumberFormat="1" applyFont="1" applyFill="1" applyBorder="1" applyAlignment="1">
      <alignment horizontal="center" wrapText="1"/>
    </xf>
    <xf numFmtId="173" fontId="28" fillId="0" borderId="21" xfId="2" applyNumberFormat="1" applyFont="1" applyFill="1" applyBorder="1" applyAlignment="1">
      <alignment horizontal="center" vertical="center"/>
    </xf>
    <xf numFmtId="173" fontId="28" fillId="0" borderId="22" xfId="2" applyNumberFormat="1" applyFont="1" applyFill="1" applyBorder="1" applyAlignment="1">
      <alignment horizontal="center" vertical="center"/>
    </xf>
    <xf numFmtId="173" fontId="26" fillId="0" borderId="22" xfId="2" applyNumberFormat="1" applyFont="1" applyFill="1" applyBorder="1" applyAlignment="1">
      <alignment horizontal="center" vertical="center"/>
    </xf>
    <xf numFmtId="173" fontId="28" fillId="3" borderId="22" xfId="2" applyNumberFormat="1" applyFont="1" applyFill="1" applyBorder="1" applyAlignment="1">
      <alignment horizontal="center" vertical="center"/>
    </xf>
    <xf numFmtId="173" fontId="26" fillId="0" borderId="7" xfId="2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2" applyFont="1" applyFill="1" applyAlignment="1">
      <alignment horizontal="center" shrinkToFit="1"/>
    </xf>
    <xf numFmtId="0" fontId="22" fillId="0" borderId="0" xfId="0" applyFont="1" applyAlignment="1">
      <alignment horizontal="center"/>
    </xf>
  </cellXfs>
  <cellStyles count="3">
    <cellStyle name="Euro" xfId="1"/>
    <cellStyle name="Обычный" xfId="0" builtinId="0"/>
    <cellStyle name="Обычный_ИзмПрил 3-4-2006-н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ENIKI\share\&#1041;&#1091;&#1093;&#1075;&#1072;&#1083;&#1090;&#1077;&#1088;&#1080;&#1103;\&#1055;&#1088;&#1086;&#1077;&#1082;&#1090;&#1099;%20&#1073;&#1102;&#1076;&#1078;&#1077;&#1090;&#1086;&#1074;\&#1055;&#1088;&#1086;&#1077;&#1082;&#1090;%20&#1073;&#1102;&#1076;&#1078;&#1077;&#1090;&#1072;%20&#1085;&#1072;%202015-2017%20(2014&#1075;.)\&#1050;&#1085;&#1080;&#1075;&#1072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1269"/>
  <sheetViews>
    <sheetView tabSelected="1" view="pageBreakPreview" zoomScale="89" zoomScaleSheetLayoutView="89" workbookViewId="0">
      <pane xSplit="6" ySplit="11" topLeftCell="G12" activePane="bottomRight" state="frozen"/>
      <selection pane="topRight" activeCell="I1" sqref="I1"/>
      <selection pane="bottomLeft" activeCell="A18" sqref="A18"/>
      <selection pane="bottomRight" activeCell="D4" sqref="D4:H4"/>
    </sheetView>
  </sheetViews>
  <sheetFormatPr defaultColWidth="8.7109375" defaultRowHeight="12.75"/>
  <cols>
    <col min="1" max="1" width="69" style="1" customWidth="1"/>
    <col min="2" max="2" width="12.85546875" style="2" customWidth="1"/>
    <col min="3" max="3" width="5.7109375" style="2" customWidth="1"/>
    <col min="4" max="5" width="8.140625" style="2" customWidth="1"/>
    <col min="6" max="10" width="12.85546875" style="2" customWidth="1"/>
    <col min="11" max="16384" width="8.7109375" style="3"/>
  </cols>
  <sheetData>
    <row r="1" spans="1:14" ht="17.25" customHeight="1">
      <c r="A1" s="4" t="s">
        <v>92</v>
      </c>
      <c r="B1" s="32"/>
      <c r="C1" s="44"/>
      <c r="D1" s="125" t="s">
        <v>59</v>
      </c>
      <c r="E1" s="126"/>
      <c r="F1" s="126"/>
      <c r="G1" s="127"/>
      <c r="H1" s="127"/>
      <c r="I1" s="97"/>
      <c r="J1" s="97"/>
    </row>
    <row r="2" spans="1:14" ht="11.25" customHeight="1">
      <c r="A2" s="4"/>
      <c r="B2" s="32"/>
      <c r="C2" s="44"/>
      <c r="D2" s="125" t="s">
        <v>60</v>
      </c>
      <c r="E2" s="126"/>
      <c r="F2" s="126"/>
      <c r="G2" s="127"/>
      <c r="H2" s="127"/>
      <c r="I2" s="97"/>
      <c r="J2" s="97"/>
    </row>
    <row r="3" spans="1:14" ht="13.5" customHeight="1">
      <c r="A3" s="4"/>
      <c r="B3"/>
      <c r="C3" s="125" t="s">
        <v>61</v>
      </c>
      <c r="D3" s="126"/>
      <c r="E3" s="126"/>
      <c r="F3" s="126"/>
      <c r="G3" s="127"/>
      <c r="H3" s="127"/>
      <c r="I3" s="98"/>
      <c r="J3" s="98"/>
    </row>
    <row r="4" spans="1:14" ht="14.25" customHeight="1">
      <c r="A4" s="5"/>
      <c r="B4"/>
      <c r="C4" s="45"/>
      <c r="D4" s="125" t="s">
        <v>294</v>
      </c>
      <c r="E4" s="126"/>
      <c r="F4" s="126"/>
      <c r="G4" s="127"/>
      <c r="H4" s="127"/>
      <c r="I4" s="97"/>
      <c r="J4" s="97"/>
    </row>
    <row r="5" spans="1:14" s="6" customFormat="1" ht="15" customHeight="1">
      <c r="A5" s="8"/>
      <c r="B5" s="7"/>
      <c r="C5" s="46"/>
      <c r="D5" s="125" t="s">
        <v>153</v>
      </c>
      <c r="E5" s="126"/>
      <c r="F5" s="126"/>
      <c r="G5" s="127"/>
      <c r="H5" s="127"/>
      <c r="I5" s="97"/>
      <c r="J5" s="97"/>
    </row>
    <row r="6" spans="1:14" s="10" customFormat="1" ht="15" customHeight="1">
      <c r="A6" s="128" t="s">
        <v>93</v>
      </c>
      <c r="B6" s="129"/>
      <c r="C6" s="129"/>
      <c r="D6" s="122"/>
      <c r="E6" s="122"/>
      <c r="F6" s="123"/>
      <c r="G6" s="123"/>
      <c r="H6" s="123"/>
      <c r="I6" s="9"/>
      <c r="J6" s="9"/>
    </row>
    <row r="7" spans="1:14" s="6" customFormat="1" ht="45.75" customHeight="1">
      <c r="A7" s="120" t="s">
        <v>259</v>
      </c>
      <c r="B7" s="121"/>
      <c r="C7" s="121"/>
      <c r="D7" s="122"/>
      <c r="E7" s="122"/>
      <c r="F7" s="123"/>
      <c r="G7" s="123"/>
      <c r="H7" s="123"/>
      <c r="I7" s="11"/>
      <c r="J7" s="11"/>
    </row>
    <row r="8" spans="1:14" s="6" customFormat="1" ht="36.75" customHeight="1">
      <c r="A8" s="124"/>
      <c r="B8" s="124"/>
      <c r="C8" s="124"/>
      <c r="D8" s="122"/>
      <c r="E8" s="122"/>
      <c r="F8" s="123"/>
      <c r="G8" s="123"/>
      <c r="H8" s="123"/>
      <c r="I8" s="11"/>
      <c r="J8" s="11"/>
    </row>
    <row r="9" spans="1:14" s="6" customFormat="1" ht="6.75" customHeight="1" thickBot="1">
      <c r="B9" s="31"/>
      <c r="C9" s="11"/>
      <c r="D9" s="11"/>
      <c r="E9" s="11"/>
      <c r="F9" s="11"/>
      <c r="G9" s="11"/>
      <c r="H9" s="11"/>
      <c r="I9" s="11"/>
      <c r="J9" s="11"/>
    </row>
    <row r="10" spans="1:14" ht="51.75" customHeight="1" thickBot="1">
      <c r="A10" s="47" t="s">
        <v>85</v>
      </c>
      <c r="B10" s="48" t="s">
        <v>95</v>
      </c>
      <c r="C10" s="49" t="s">
        <v>94</v>
      </c>
      <c r="D10" s="50" t="s">
        <v>63</v>
      </c>
      <c r="E10" s="51" t="s">
        <v>64</v>
      </c>
      <c r="F10" s="105" t="s">
        <v>192</v>
      </c>
      <c r="G10" s="113" t="s">
        <v>193</v>
      </c>
      <c r="H10" s="113" t="s">
        <v>254</v>
      </c>
      <c r="I10" s="99"/>
      <c r="J10" s="99"/>
      <c r="K10" s="29"/>
      <c r="L10" s="29"/>
      <c r="M10" s="29"/>
      <c r="N10" s="29"/>
    </row>
    <row r="11" spans="1:14" ht="15.6" customHeight="1" thickBot="1">
      <c r="A11" s="30">
        <v>1</v>
      </c>
      <c r="B11" s="33" t="s">
        <v>96</v>
      </c>
      <c r="C11" s="33" t="s">
        <v>97</v>
      </c>
      <c r="D11" s="34" t="s">
        <v>81</v>
      </c>
      <c r="E11" s="43" t="s">
        <v>82</v>
      </c>
      <c r="F11" s="106" t="s">
        <v>68</v>
      </c>
      <c r="G11" s="114" t="s">
        <v>68</v>
      </c>
      <c r="H11" s="114" t="s">
        <v>68</v>
      </c>
      <c r="I11" s="100"/>
      <c r="J11" s="100"/>
      <c r="K11" s="29"/>
      <c r="L11" s="29"/>
      <c r="M11" s="29"/>
      <c r="N11" s="29"/>
    </row>
    <row r="12" spans="1:14" s="12" customFormat="1" ht="21.75" customHeight="1">
      <c r="A12" s="74" t="s">
        <v>98</v>
      </c>
      <c r="B12" s="90"/>
      <c r="C12" s="91"/>
      <c r="D12" s="91"/>
      <c r="E12" s="92"/>
      <c r="F12" s="107">
        <f>F13+F21+F28+F39+F96+F113+F121+F133+F148+F161</f>
        <v>89930.799999999988</v>
      </c>
      <c r="G12" s="115">
        <f>G13+G21+G28+G39+G96+G113+G121+G133+G148+G161</f>
        <v>61834</v>
      </c>
      <c r="H12" s="115">
        <f>H13+H21+H28+H39+H96+H113+H121+H133+H148+H161</f>
        <v>49282.9</v>
      </c>
      <c r="I12" s="101"/>
      <c r="J12" s="101"/>
      <c r="K12" s="15"/>
      <c r="L12" s="15"/>
      <c r="M12" s="15"/>
      <c r="N12" s="15"/>
    </row>
    <row r="13" spans="1:14" s="19" customFormat="1" ht="79.5" customHeight="1">
      <c r="A13" s="70" t="s">
        <v>262</v>
      </c>
      <c r="B13" s="59" t="s">
        <v>113</v>
      </c>
      <c r="C13" s="60"/>
      <c r="D13" s="60"/>
      <c r="E13" s="61"/>
      <c r="F13" s="108">
        <f>F14+F18</f>
        <v>12822.8</v>
      </c>
      <c r="G13" s="116">
        <f>G14+G18</f>
        <v>11682.900000000001</v>
      </c>
      <c r="H13" s="116">
        <f>H14+H18</f>
        <v>10145.500000000002</v>
      </c>
      <c r="I13" s="101"/>
      <c r="J13" s="101"/>
    </row>
    <row r="14" spans="1:14" s="19" customFormat="1" ht="114.75" customHeight="1">
      <c r="A14" s="70" t="s">
        <v>263</v>
      </c>
      <c r="B14" s="53" t="s">
        <v>114</v>
      </c>
      <c r="C14" s="54"/>
      <c r="D14" s="54"/>
      <c r="E14" s="55"/>
      <c r="F14" s="109">
        <f>F15</f>
        <v>11923.5</v>
      </c>
      <c r="G14" s="117">
        <f>G15</f>
        <v>10847.400000000001</v>
      </c>
      <c r="H14" s="117">
        <f>H15</f>
        <v>9259.9000000000015</v>
      </c>
      <c r="I14" s="102"/>
      <c r="J14" s="102"/>
    </row>
    <row r="15" spans="1:14" s="19" customFormat="1" ht="51" customHeight="1">
      <c r="A15" s="70" t="s">
        <v>198</v>
      </c>
      <c r="B15" s="53" t="s">
        <v>199</v>
      </c>
      <c r="C15" s="54"/>
      <c r="D15" s="54"/>
      <c r="E15" s="55"/>
      <c r="F15" s="109">
        <f>F16+F17</f>
        <v>11923.5</v>
      </c>
      <c r="G15" s="117">
        <f>G16+G17</f>
        <v>10847.400000000001</v>
      </c>
      <c r="H15" s="117">
        <f>H16+H17</f>
        <v>9259.9000000000015</v>
      </c>
      <c r="I15" s="102"/>
      <c r="J15" s="102"/>
    </row>
    <row r="16" spans="1:14" s="94" customFormat="1" ht="36" customHeight="1">
      <c r="A16" s="52" t="s">
        <v>175</v>
      </c>
      <c r="B16" s="53" t="s">
        <v>176</v>
      </c>
      <c r="C16" s="56" t="s">
        <v>174</v>
      </c>
      <c r="D16" s="56" t="s">
        <v>76</v>
      </c>
      <c r="E16" s="57" t="s">
        <v>86</v>
      </c>
      <c r="F16" s="109">
        <v>8657.1</v>
      </c>
      <c r="G16" s="117">
        <f>10237.2-1325.3-1330.9</f>
        <v>7581.0000000000018</v>
      </c>
      <c r="H16" s="117">
        <f>10851.4-2444.4-2413.5-220.9+49.6+171.3</f>
        <v>5993.5000000000009</v>
      </c>
      <c r="I16" s="102"/>
      <c r="J16" s="102"/>
    </row>
    <row r="17" spans="1:10" s="94" customFormat="1" ht="44.25" customHeight="1">
      <c r="A17" s="52" t="s">
        <v>179</v>
      </c>
      <c r="B17" s="53" t="s">
        <v>188</v>
      </c>
      <c r="C17" s="58" t="s">
        <v>174</v>
      </c>
      <c r="D17" s="56" t="s">
        <v>76</v>
      </c>
      <c r="E17" s="57" t="s">
        <v>86</v>
      </c>
      <c r="F17" s="109">
        <f>1633.2+1633.2</f>
        <v>3266.4</v>
      </c>
      <c r="G17" s="109">
        <f>1633.2+1633.2</f>
        <v>3266.4</v>
      </c>
      <c r="H17" s="109">
        <f>1633.2+1633.2</f>
        <v>3266.4</v>
      </c>
      <c r="I17" s="102"/>
      <c r="J17" s="102"/>
    </row>
    <row r="18" spans="1:10" s="19" customFormat="1" ht="116.25" customHeight="1">
      <c r="A18" s="52" t="s">
        <v>265</v>
      </c>
      <c r="B18" s="53" t="s">
        <v>118</v>
      </c>
      <c r="C18" s="56"/>
      <c r="D18" s="56"/>
      <c r="E18" s="57"/>
      <c r="F18" s="109">
        <f t="shared" ref="F18:H19" si="0">F19</f>
        <v>899.3</v>
      </c>
      <c r="G18" s="117">
        <f t="shared" si="0"/>
        <v>835.5</v>
      </c>
      <c r="H18" s="117">
        <f t="shared" si="0"/>
        <v>885.6</v>
      </c>
      <c r="I18" s="102"/>
      <c r="J18" s="102"/>
    </row>
    <row r="19" spans="1:10" s="19" customFormat="1" ht="31.5" customHeight="1">
      <c r="A19" s="52" t="s">
        <v>115</v>
      </c>
      <c r="B19" s="53" t="s">
        <v>116</v>
      </c>
      <c r="C19" s="56"/>
      <c r="D19" s="56"/>
      <c r="E19" s="57"/>
      <c r="F19" s="109">
        <f t="shared" si="0"/>
        <v>899.3</v>
      </c>
      <c r="G19" s="117">
        <f t="shared" si="0"/>
        <v>835.5</v>
      </c>
      <c r="H19" s="117">
        <f t="shared" si="0"/>
        <v>885.6</v>
      </c>
      <c r="I19" s="102"/>
      <c r="J19" s="102"/>
    </row>
    <row r="20" spans="1:10" s="94" customFormat="1" ht="44.25" customHeight="1">
      <c r="A20" s="52" t="s">
        <v>177</v>
      </c>
      <c r="B20" s="53" t="s">
        <v>178</v>
      </c>
      <c r="C20" s="58" t="s">
        <v>174</v>
      </c>
      <c r="D20" s="56" t="s">
        <v>76</v>
      </c>
      <c r="E20" s="57" t="s">
        <v>86</v>
      </c>
      <c r="F20" s="109">
        <v>899.3</v>
      </c>
      <c r="G20" s="117">
        <v>835.5</v>
      </c>
      <c r="H20" s="117">
        <v>885.6</v>
      </c>
      <c r="I20" s="102"/>
      <c r="J20" s="102"/>
    </row>
    <row r="21" spans="1:10" s="16" customFormat="1" ht="93" customHeight="1">
      <c r="A21" s="52" t="s">
        <v>264</v>
      </c>
      <c r="B21" s="59" t="s">
        <v>117</v>
      </c>
      <c r="C21" s="60"/>
      <c r="D21" s="60"/>
      <c r="E21" s="61"/>
      <c r="F21" s="108">
        <f>F23+F26</f>
        <v>2494.5</v>
      </c>
      <c r="G21" s="116">
        <f>G23+G26</f>
        <v>2447.9</v>
      </c>
      <c r="H21" s="116">
        <f>H23+H26</f>
        <v>2594.6999999999998</v>
      </c>
      <c r="I21" s="101"/>
      <c r="J21" s="101"/>
    </row>
    <row r="22" spans="1:10" s="16" customFormat="1" ht="56.25" customHeight="1">
      <c r="A22" s="52" t="s">
        <v>266</v>
      </c>
      <c r="B22" s="59" t="s">
        <v>200</v>
      </c>
      <c r="C22" s="60"/>
      <c r="D22" s="60"/>
      <c r="E22" s="61"/>
      <c r="F22" s="109">
        <f t="shared" ref="F22:H23" si="1">F23</f>
        <v>2368.5</v>
      </c>
      <c r="G22" s="117">
        <f t="shared" si="1"/>
        <v>2314.3000000000002</v>
      </c>
      <c r="H22" s="117">
        <f t="shared" si="1"/>
        <v>2453.1</v>
      </c>
      <c r="I22" s="101"/>
      <c r="J22" s="101"/>
    </row>
    <row r="23" spans="1:10" s="16" customFormat="1" ht="60.75" customHeight="1">
      <c r="A23" s="88" t="s">
        <v>245</v>
      </c>
      <c r="B23" s="53" t="s">
        <v>201</v>
      </c>
      <c r="C23" s="56"/>
      <c r="D23" s="56"/>
      <c r="E23" s="57"/>
      <c r="F23" s="109">
        <f t="shared" si="1"/>
        <v>2368.5</v>
      </c>
      <c r="G23" s="117">
        <f t="shared" si="1"/>
        <v>2314.3000000000002</v>
      </c>
      <c r="H23" s="117">
        <f t="shared" si="1"/>
        <v>2453.1</v>
      </c>
      <c r="I23" s="102"/>
      <c r="J23" s="102"/>
    </row>
    <row r="24" spans="1:10" s="95" customFormat="1" ht="47.25">
      <c r="A24" s="52" t="s">
        <v>203</v>
      </c>
      <c r="B24" s="53" t="s">
        <v>202</v>
      </c>
      <c r="C24" s="58" t="s">
        <v>174</v>
      </c>
      <c r="D24" s="56" t="s">
        <v>67</v>
      </c>
      <c r="E24" s="57" t="s">
        <v>86</v>
      </c>
      <c r="F24" s="109">
        <v>2368.5</v>
      </c>
      <c r="G24" s="117">
        <v>2314.3000000000002</v>
      </c>
      <c r="H24" s="117">
        <v>2453.1</v>
      </c>
      <c r="I24" s="102"/>
      <c r="J24" s="102"/>
    </row>
    <row r="25" spans="1:10" s="95" customFormat="1" ht="31.5">
      <c r="A25" s="52" t="s">
        <v>204</v>
      </c>
      <c r="B25" s="59" t="s">
        <v>205</v>
      </c>
      <c r="C25" s="58"/>
      <c r="D25" s="56"/>
      <c r="E25" s="57"/>
      <c r="F25" s="109">
        <f t="shared" ref="F25:H26" si="2">F26</f>
        <v>126</v>
      </c>
      <c r="G25" s="117">
        <f t="shared" si="2"/>
        <v>133.6</v>
      </c>
      <c r="H25" s="117">
        <f t="shared" si="2"/>
        <v>141.6</v>
      </c>
      <c r="I25" s="102"/>
      <c r="J25" s="102"/>
    </row>
    <row r="26" spans="1:10" s="16" customFormat="1" ht="47.25">
      <c r="A26" s="88" t="s">
        <v>207</v>
      </c>
      <c r="B26" s="53" t="s">
        <v>206</v>
      </c>
      <c r="C26" s="58"/>
      <c r="D26" s="56"/>
      <c r="E26" s="57"/>
      <c r="F26" s="109">
        <f t="shared" si="2"/>
        <v>126</v>
      </c>
      <c r="G26" s="117">
        <f t="shared" si="2"/>
        <v>133.6</v>
      </c>
      <c r="H26" s="117">
        <f t="shared" si="2"/>
        <v>141.6</v>
      </c>
      <c r="I26" s="102"/>
      <c r="J26" s="102"/>
    </row>
    <row r="27" spans="1:10" s="95" customFormat="1" ht="31.5">
      <c r="A27" s="52" t="s">
        <v>209</v>
      </c>
      <c r="B27" s="53" t="s">
        <v>208</v>
      </c>
      <c r="C27" s="58" t="s">
        <v>174</v>
      </c>
      <c r="D27" s="56" t="s">
        <v>67</v>
      </c>
      <c r="E27" s="57" t="s">
        <v>86</v>
      </c>
      <c r="F27" s="109">
        <v>126</v>
      </c>
      <c r="G27" s="117">
        <v>133.6</v>
      </c>
      <c r="H27" s="117">
        <v>141.6</v>
      </c>
      <c r="I27" s="102"/>
      <c r="J27" s="102"/>
    </row>
    <row r="28" spans="1:10" s="16" customFormat="1" ht="86.25" customHeight="1">
      <c r="A28" s="52" t="s">
        <v>267</v>
      </c>
      <c r="B28" s="59" t="s">
        <v>119</v>
      </c>
      <c r="C28" s="60"/>
      <c r="D28" s="60"/>
      <c r="E28" s="61"/>
      <c r="F28" s="108">
        <f>F29</f>
        <v>1791</v>
      </c>
      <c r="G28" s="116">
        <f>G29</f>
        <v>6</v>
      </c>
      <c r="H28" s="116">
        <f>H29</f>
        <v>6</v>
      </c>
      <c r="I28" s="101"/>
      <c r="J28" s="101"/>
    </row>
    <row r="29" spans="1:10" s="16" customFormat="1" ht="34.5" customHeight="1">
      <c r="A29" s="52" t="s">
        <v>148</v>
      </c>
      <c r="B29" s="53" t="s">
        <v>120</v>
      </c>
      <c r="C29" s="60"/>
      <c r="D29" s="60"/>
      <c r="E29" s="61"/>
      <c r="F29" s="109">
        <f>F30+F33+F36</f>
        <v>1791</v>
      </c>
      <c r="G29" s="117">
        <f>G30+G33</f>
        <v>6</v>
      </c>
      <c r="H29" s="117">
        <f>H30+H33</f>
        <v>6</v>
      </c>
      <c r="I29" s="102"/>
      <c r="J29" s="102"/>
    </row>
    <row r="30" spans="1:10" s="16" customFormat="1" ht="33.75" customHeight="1">
      <c r="A30" s="52" t="s">
        <v>210</v>
      </c>
      <c r="B30" s="53" t="s">
        <v>121</v>
      </c>
      <c r="C30" s="58"/>
      <c r="D30" s="56"/>
      <c r="E30" s="57"/>
      <c r="F30" s="109">
        <f t="shared" ref="F30:H31" si="3">F31</f>
        <v>6</v>
      </c>
      <c r="G30" s="117">
        <f t="shared" si="3"/>
        <v>6</v>
      </c>
      <c r="H30" s="117">
        <f t="shared" si="3"/>
        <v>6</v>
      </c>
      <c r="I30" s="102"/>
      <c r="J30" s="102"/>
    </row>
    <row r="31" spans="1:10" s="16" customFormat="1" ht="31.5">
      <c r="A31" s="70" t="s">
        <v>110</v>
      </c>
      <c r="B31" s="53" t="s">
        <v>121</v>
      </c>
      <c r="C31" s="58" t="s">
        <v>78</v>
      </c>
      <c r="D31" s="56"/>
      <c r="E31" s="57"/>
      <c r="F31" s="109">
        <f t="shared" si="3"/>
        <v>6</v>
      </c>
      <c r="G31" s="117">
        <f t="shared" si="3"/>
        <v>6</v>
      </c>
      <c r="H31" s="117">
        <f t="shared" si="3"/>
        <v>6</v>
      </c>
      <c r="I31" s="102"/>
      <c r="J31" s="102"/>
    </row>
    <row r="32" spans="1:10" s="16" customFormat="1" ht="15.75">
      <c r="A32" s="70" t="s">
        <v>79</v>
      </c>
      <c r="B32" s="53" t="s">
        <v>121</v>
      </c>
      <c r="C32" s="58" t="s">
        <v>78</v>
      </c>
      <c r="D32" s="56" t="s">
        <v>75</v>
      </c>
      <c r="E32" s="57" t="s">
        <v>86</v>
      </c>
      <c r="F32" s="109">
        <v>6</v>
      </c>
      <c r="G32" s="117">
        <v>6</v>
      </c>
      <c r="H32" s="117">
        <v>6</v>
      </c>
      <c r="I32" s="102"/>
      <c r="J32" s="102"/>
    </row>
    <row r="33" spans="1:10" s="16" customFormat="1" ht="30" customHeight="1">
      <c r="A33" s="52" t="s">
        <v>211</v>
      </c>
      <c r="B33" s="53" t="s">
        <v>122</v>
      </c>
      <c r="C33" s="58"/>
      <c r="D33" s="56"/>
      <c r="E33" s="57"/>
      <c r="F33" s="109">
        <f t="shared" ref="F33:H34" si="4">F34</f>
        <v>1600</v>
      </c>
      <c r="G33" s="117">
        <f t="shared" si="4"/>
        <v>0</v>
      </c>
      <c r="H33" s="117">
        <f t="shared" si="4"/>
        <v>0</v>
      </c>
      <c r="I33" s="102"/>
      <c r="J33" s="102"/>
    </row>
    <row r="34" spans="1:10" s="16" customFormat="1" ht="31.5">
      <c r="A34" s="70" t="s">
        <v>110</v>
      </c>
      <c r="B34" s="53" t="s">
        <v>122</v>
      </c>
      <c r="C34" s="58" t="s">
        <v>78</v>
      </c>
      <c r="D34" s="56"/>
      <c r="E34" s="57"/>
      <c r="F34" s="109">
        <f t="shared" si="4"/>
        <v>1600</v>
      </c>
      <c r="G34" s="117">
        <f t="shared" si="4"/>
        <v>0</v>
      </c>
      <c r="H34" s="117">
        <f t="shared" si="4"/>
        <v>0</v>
      </c>
      <c r="I34" s="102"/>
      <c r="J34" s="102"/>
    </row>
    <row r="35" spans="1:10" s="16" customFormat="1" ht="15.75">
      <c r="A35" s="70" t="s">
        <v>79</v>
      </c>
      <c r="B35" s="53" t="s">
        <v>122</v>
      </c>
      <c r="C35" s="58" t="s">
        <v>78</v>
      </c>
      <c r="D35" s="56" t="s">
        <v>75</v>
      </c>
      <c r="E35" s="57" t="s">
        <v>86</v>
      </c>
      <c r="F35" s="109">
        <f>1800-200</f>
        <v>1600</v>
      </c>
      <c r="G35" s="117">
        <v>0</v>
      </c>
      <c r="H35" s="117">
        <v>0</v>
      </c>
      <c r="I35" s="102"/>
      <c r="J35" s="102"/>
    </row>
    <row r="36" spans="1:10" s="16" customFormat="1" ht="15.75">
      <c r="A36" s="70" t="s">
        <v>281</v>
      </c>
      <c r="B36" s="53" t="s">
        <v>282</v>
      </c>
      <c r="C36" s="58"/>
      <c r="D36" s="56"/>
      <c r="E36" s="57"/>
      <c r="F36" s="109">
        <f>F37</f>
        <v>185</v>
      </c>
      <c r="G36" s="117">
        <v>0</v>
      </c>
      <c r="H36" s="117">
        <v>0</v>
      </c>
      <c r="I36" s="102"/>
      <c r="J36" s="102"/>
    </row>
    <row r="37" spans="1:10" s="16" customFormat="1" ht="31.5">
      <c r="A37" s="70" t="s">
        <v>110</v>
      </c>
      <c r="B37" s="53" t="s">
        <v>282</v>
      </c>
      <c r="C37" s="58" t="s">
        <v>78</v>
      </c>
      <c r="D37" s="56"/>
      <c r="E37" s="57"/>
      <c r="F37" s="109">
        <f>F38</f>
        <v>185</v>
      </c>
      <c r="G37" s="117">
        <v>0</v>
      </c>
      <c r="H37" s="117">
        <v>0</v>
      </c>
      <c r="I37" s="102"/>
      <c r="J37" s="102"/>
    </row>
    <row r="38" spans="1:10" s="16" customFormat="1" ht="15.75">
      <c r="A38" s="70" t="s">
        <v>79</v>
      </c>
      <c r="B38" s="53" t="s">
        <v>282</v>
      </c>
      <c r="C38" s="58" t="s">
        <v>78</v>
      </c>
      <c r="D38" s="56" t="s">
        <v>75</v>
      </c>
      <c r="E38" s="57" t="s">
        <v>86</v>
      </c>
      <c r="F38" s="109">
        <v>185</v>
      </c>
      <c r="G38" s="117">
        <v>0</v>
      </c>
      <c r="H38" s="117">
        <v>0</v>
      </c>
      <c r="I38" s="102"/>
      <c r="J38" s="102"/>
    </row>
    <row r="39" spans="1:10" s="16" customFormat="1" ht="87" customHeight="1">
      <c r="A39" s="52" t="s">
        <v>268</v>
      </c>
      <c r="B39" s="59" t="s">
        <v>123</v>
      </c>
      <c r="C39" s="60"/>
      <c r="D39" s="60"/>
      <c r="E39" s="61"/>
      <c r="F39" s="108">
        <f>F40+F55+F60+F81</f>
        <v>10606.4</v>
      </c>
      <c r="G39" s="116">
        <f>G40+G55+G60+G81</f>
        <v>6367.7</v>
      </c>
      <c r="H39" s="116">
        <f>H40+H55+H60+H81</f>
        <v>6785</v>
      </c>
      <c r="I39" s="101"/>
      <c r="J39" s="101"/>
    </row>
    <row r="40" spans="1:10" s="16" customFormat="1" ht="113.25" customHeight="1">
      <c r="A40" s="52" t="s">
        <v>269</v>
      </c>
      <c r="B40" s="53" t="s">
        <v>124</v>
      </c>
      <c r="C40" s="58"/>
      <c r="D40" s="56"/>
      <c r="E40" s="57"/>
      <c r="F40" s="109">
        <f>F41+F51</f>
        <v>2888</v>
      </c>
      <c r="G40" s="117">
        <f>G41+G51</f>
        <v>2935</v>
      </c>
      <c r="H40" s="117">
        <f>H41+H51</f>
        <v>2935</v>
      </c>
      <c r="I40" s="102"/>
      <c r="J40" s="102"/>
    </row>
    <row r="41" spans="1:10" s="16" customFormat="1" ht="34.5" customHeight="1">
      <c r="A41" s="89" t="s">
        <v>141</v>
      </c>
      <c r="B41" s="53" t="s">
        <v>125</v>
      </c>
      <c r="C41" s="58"/>
      <c r="D41" s="56"/>
      <c r="E41" s="57"/>
      <c r="F41" s="109">
        <f>F42+F45+F48</f>
        <v>2800</v>
      </c>
      <c r="G41" s="117">
        <f>G42+G45+G48</f>
        <v>2550</v>
      </c>
      <c r="H41" s="117">
        <f>H42+H45+H48</f>
        <v>2550</v>
      </c>
      <c r="I41" s="102"/>
      <c r="J41" s="102"/>
    </row>
    <row r="42" spans="1:10" s="16" customFormat="1" ht="35.25" customHeight="1">
      <c r="A42" s="75" t="s">
        <v>126</v>
      </c>
      <c r="B42" s="53" t="s">
        <v>128</v>
      </c>
      <c r="C42" s="58"/>
      <c r="D42" s="56"/>
      <c r="E42" s="57"/>
      <c r="F42" s="109">
        <f t="shared" ref="F42:H43" si="5">F43</f>
        <v>300</v>
      </c>
      <c r="G42" s="117">
        <f t="shared" si="5"/>
        <v>300</v>
      </c>
      <c r="H42" s="117">
        <f t="shared" si="5"/>
        <v>300</v>
      </c>
      <c r="I42" s="102"/>
      <c r="J42" s="102"/>
    </row>
    <row r="43" spans="1:10" s="16" customFormat="1" ht="31.5">
      <c r="A43" s="70" t="s">
        <v>110</v>
      </c>
      <c r="B43" s="53" t="s">
        <v>128</v>
      </c>
      <c r="C43" s="58" t="s">
        <v>78</v>
      </c>
      <c r="D43" s="56"/>
      <c r="E43" s="57"/>
      <c r="F43" s="109">
        <f t="shared" si="5"/>
        <v>300</v>
      </c>
      <c r="G43" s="117">
        <f t="shared" si="5"/>
        <v>300</v>
      </c>
      <c r="H43" s="117">
        <f t="shared" si="5"/>
        <v>300</v>
      </c>
      <c r="I43" s="102"/>
      <c r="J43" s="102"/>
    </row>
    <row r="44" spans="1:10" s="16" customFormat="1" ht="15.75">
      <c r="A44" s="70" t="s">
        <v>49</v>
      </c>
      <c r="B44" s="53" t="s">
        <v>128</v>
      </c>
      <c r="C44" s="58" t="s">
        <v>78</v>
      </c>
      <c r="D44" s="56" t="s">
        <v>75</v>
      </c>
      <c r="E44" s="57" t="s">
        <v>88</v>
      </c>
      <c r="F44" s="109">
        <v>300</v>
      </c>
      <c r="G44" s="117">
        <v>300</v>
      </c>
      <c r="H44" s="117">
        <v>300</v>
      </c>
      <c r="I44" s="102"/>
      <c r="J44" s="102"/>
    </row>
    <row r="45" spans="1:10" s="16" customFormat="1" ht="33.75" customHeight="1">
      <c r="A45" s="75" t="s">
        <v>127</v>
      </c>
      <c r="B45" s="53" t="s">
        <v>129</v>
      </c>
      <c r="C45" s="58"/>
      <c r="D45" s="56"/>
      <c r="E45" s="57"/>
      <c r="F45" s="109">
        <f t="shared" ref="F45:H46" si="6">F46</f>
        <v>100</v>
      </c>
      <c r="G45" s="117">
        <f t="shared" si="6"/>
        <v>50</v>
      </c>
      <c r="H45" s="117">
        <f t="shared" si="6"/>
        <v>50</v>
      </c>
      <c r="I45" s="102"/>
      <c r="J45" s="102"/>
    </row>
    <row r="46" spans="1:10" s="16" customFormat="1" ht="31.5">
      <c r="A46" s="70" t="s">
        <v>110</v>
      </c>
      <c r="B46" s="53" t="s">
        <v>129</v>
      </c>
      <c r="C46" s="58" t="s">
        <v>78</v>
      </c>
      <c r="D46" s="56"/>
      <c r="E46" s="57"/>
      <c r="F46" s="109">
        <f t="shared" si="6"/>
        <v>100</v>
      </c>
      <c r="G46" s="117">
        <f t="shared" si="6"/>
        <v>50</v>
      </c>
      <c r="H46" s="117">
        <f t="shared" si="6"/>
        <v>50</v>
      </c>
      <c r="I46" s="102"/>
      <c r="J46" s="102"/>
    </row>
    <row r="47" spans="1:10" s="16" customFormat="1" ht="15.75">
      <c r="A47" s="70" t="s">
        <v>49</v>
      </c>
      <c r="B47" s="53" t="s">
        <v>129</v>
      </c>
      <c r="C47" s="58" t="s">
        <v>78</v>
      </c>
      <c r="D47" s="56" t="s">
        <v>75</v>
      </c>
      <c r="E47" s="57" t="s">
        <v>88</v>
      </c>
      <c r="F47" s="109">
        <v>100</v>
      </c>
      <c r="G47" s="117">
        <v>50</v>
      </c>
      <c r="H47" s="117">
        <v>50</v>
      </c>
      <c r="I47" s="102"/>
      <c r="J47" s="102"/>
    </row>
    <row r="48" spans="1:10" s="16" customFormat="1" ht="27.75" customHeight="1">
      <c r="A48" s="75" t="s">
        <v>130</v>
      </c>
      <c r="B48" s="53" t="s">
        <v>131</v>
      </c>
      <c r="C48" s="58"/>
      <c r="D48" s="56"/>
      <c r="E48" s="57"/>
      <c r="F48" s="109">
        <f t="shared" ref="F48:H49" si="7">F49</f>
        <v>2400</v>
      </c>
      <c r="G48" s="117">
        <f t="shared" si="7"/>
        <v>2200</v>
      </c>
      <c r="H48" s="117">
        <f t="shared" si="7"/>
        <v>2200</v>
      </c>
      <c r="I48" s="102"/>
      <c r="J48" s="102"/>
    </row>
    <row r="49" spans="1:10" s="16" customFormat="1" ht="31.5">
      <c r="A49" s="70" t="s">
        <v>110</v>
      </c>
      <c r="B49" s="53" t="s">
        <v>131</v>
      </c>
      <c r="C49" s="58" t="s">
        <v>78</v>
      </c>
      <c r="D49" s="56"/>
      <c r="E49" s="57"/>
      <c r="F49" s="109">
        <f t="shared" si="7"/>
        <v>2400</v>
      </c>
      <c r="G49" s="117">
        <f t="shared" si="7"/>
        <v>2200</v>
      </c>
      <c r="H49" s="117">
        <f t="shared" si="7"/>
        <v>2200</v>
      </c>
      <c r="I49" s="102"/>
      <c r="J49" s="102"/>
    </row>
    <row r="50" spans="1:10" s="16" customFormat="1" ht="15.75">
      <c r="A50" s="70" t="s">
        <v>49</v>
      </c>
      <c r="B50" s="53" t="s">
        <v>131</v>
      </c>
      <c r="C50" s="58" t="s">
        <v>78</v>
      </c>
      <c r="D50" s="56" t="s">
        <v>75</v>
      </c>
      <c r="E50" s="57" t="s">
        <v>88</v>
      </c>
      <c r="F50" s="109">
        <v>2400</v>
      </c>
      <c r="G50" s="117">
        <v>2200</v>
      </c>
      <c r="H50" s="117">
        <v>2200</v>
      </c>
      <c r="I50" s="102"/>
      <c r="J50" s="102"/>
    </row>
    <row r="51" spans="1:10" s="16" customFormat="1" ht="31.5">
      <c r="A51" s="82" t="s">
        <v>278</v>
      </c>
      <c r="B51" s="53" t="s">
        <v>132</v>
      </c>
      <c r="C51" s="58"/>
      <c r="D51" s="56"/>
      <c r="E51" s="57"/>
      <c r="F51" s="109">
        <f t="shared" ref="F51:H53" si="8">F52</f>
        <v>88</v>
      </c>
      <c r="G51" s="117">
        <f t="shared" si="8"/>
        <v>385</v>
      </c>
      <c r="H51" s="117">
        <f t="shared" si="8"/>
        <v>385</v>
      </c>
      <c r="I51" s="102"/>
      <c r="J51" s="102"/>
    </row>
    <row r="52" spans="1:10" s="16" customFormat="1" ht="51.75" customHeight="1">
      <c r="A52" s="82" t="s">
        <v>279</v>
      </c>
      <c r="B52" s="53" t="s">
        <v>0</v>
      </c>
      <c r="C52" s="58"/>
      <c r="D52" s="56"/>
      <c r="E52" s="57"/>
      <c r="F52" s="109">
        <f t="shared" si="8"/>
        <v>88</v>
      </c>
      <c r="G52" s="117">
        <f t="shared" si="8"/>
        <v>385</v>
      </c>
      <c r="H52" s="117">
        <f t="shared" si="8"/>
        <v>385</v>
      </c>
      <c r="I52" s="102"/>
      <c r="J52" s="102"/>
    </row>
    <row r="53" spans="1:10" s="16" customFormat="1" ht="31.5">
      <c r="A53" s="70" t="s">
        <v>110</v>
      </c>
      <c r="B53" s="53" t="s">
        <v>0</v>
      </c>
      <c r="C53" s="58" t="s">
        <v>78</v>
      </c>
      <c r="D53" s="56"/>
      <c r="E53" s="57"/>
      <c r="F53" s="109">
        <f t="shared" si="8"/>
        <v>88</v>
      </c>
      <c r="G53" s="117">
        <f t="shared" si="8"/>
        <v>385</v>
      </c>
      <c r="H53" s="117">
        <f t="shared" si="8"/>
        <v>385</v>
      </c>
      <c r="I53" s="102"/>
      <c r="J53" s="102"/>
    </row>
    <row r="54" spans="1:10" s="16" customFormat="1" ht="15.75">
      <c r="A54" s="70" t="s">
        <v>49</v>
      </c>
      <c r="B54" s="53" t="s">
        <v>0</v>
      </c>
      <c r="C54" s="58" t="s">
        <v>78</v>
      </c>
      <c r="D54" s="56" t="s">
        <v>75</v>
      </c>
      <c r="E54" s="57" t="s">
        <v>88</v>
      </c>
      <c r="F54" s="109">
        <f>500-115-297</f>
        <v>88</v>
      </c>
      <c r="G54" s="117">
        <f>500-115</f>
        <v>385</v>
      </c>
      <c r="H54" s="117">
        <f>500-115</f>
        <v>385</v>
      </c>
      <c r="I54" s="102"/>
      <c r="J54" s="102"/>
    </row>
    <row r="55" spans="1:10" s="16" customFormat="1" ht="114" customHeight="1">
      <c r="A55" s="52" t="s">
        <v>270</v>
      </c>
      <c r="B55" s="53" t="s">
        <v>1</v>
      </c>
      <c r="C55" s="58"/>
      <c r="D55" s="56"/>
      <c r="E55" s="57"/>
      <c r="F55" s="109">
        <f>F57</f>
        <v>15</v>
      </c>
      <c r="G55" s="117">
        <f>G57</f>
        <v>15</v>
      </c>
      <c r="H55" s="117">
        <f>H57</f>
        <v>15</v>
      </c>
      <c r="I55" s="102"/>
      <c r="J55" s="102"/>
    </row>
    <row r="56" spans="1:10" s="16" customFormat="1" ht="30" customHeight="1">
      <c r="A56" s="89" t="s">
        <v>212</v>
      </c>
      <c r="B56" s="53" t="s">
        <v>133</v>
      </c>
      <c r="C56" s="58"/>
      <c r="D56" s="56"/>
      <c r="E56" s="57"/>
      <c r="F56" s="109">
        <f>F57</f>
        <v>15</v>
      </c>
      <c r="G56" s="117">
        <f>G57</f>
        <v>15</v>
      </c>
      <c r="H56" s="117">
        <f>H57</f>
        <v>15</v>
      </c>
      <c r="I56" s="102"/>
      <c r="J56" s="102"/>
    </row>
    <row r="57" spans="1:10" s="16" customFormat="1" ht="29.25" customHeight="1">
      <c r="A57" s="75" t="s">
        <v>213</v>
      </c>
      <c r="B57" s="53" t="s">
        <v>214</v>
      </c>
      <c r="C57" s="58"/>
      <c r="D57" s="56"/>
      <c r="E57" s="57"/>
      <c r="F57" s="109">
        <f t="shared" ref="F57:H58" si="9">F58</f>
        <v>15</v>
      </c>
      <c r="G57" s="117">
        <f t="shared" si="9"/>
        <v>15</v>
      </c>
      <c r="H57" s="117">
        <f t="shared" si="9"/>
        <v>15</v>
      </c>
      <c r="I57" s="102"/>
      <c r="J57" s="102"/>
    </row>
    <row r="58" spans="1:10" s="16" customFormat="1" ht="31.5">
      <c r="A58" s="70" t="s">
        <v>111</v>
      </c>
      <c r="B58" s="53" t="s">
        <v>214</v>
      </c>
      <c r="C58" s="58" t="s">
        <v>78</v>
      </c>
      <c r="D58" s="56"/>
      <c r="E58" s="57"/>
      <c r="F58" s="109">
        <f t="shared" si="9"/>
        <v>15</v>
      </c>
      <c r="G58" s="117">
        <f t="shared" si="9"/>
        <v>15</v>
      </c>
      <c r="H58" s="117">
        <f t="shared" si="9"/>
        <v>15</v>
      </c>
      <c r="I58" s="102"/>
      <c r="J58" s="102"/>
    </row>
    <row r="59" spans="1:10" s="16" customFormat="1" ht="15.75">
      <c r="A59" s="70" t="s">
        <v>49</v>
      </c>
      <c r="B59" s="53" t="s">
        <v>214</v>
      </c>
      <c r="C59" s="58" t="s">
        <v>78</v>
      </c>
      <c r="D59" s="56" t="s">
        <v>75</v>
      </c>
      <c r="E59" s="57" t="s">
        <v>88</v>
      </c>
      <c r="F59" s="109">
        <v>15</v>
      </c>
      <c r="G59" s="117">
        <v>15</v>
      </c>
      <c r="H59" s="117">
        <v>15</v>
      </c>
      <c r="I59" s="102"/>
      <c r="J59" s="102"/>
    </row>
    <row r="60" spans="1:10" s="16" customFormat="1" ht="111.75" customHeight="1">
      <c r="A60" s="52" t="s">
        <v>271</v>
      </c>
      <c r="B60" s="53" t="s">
        <v>2</v>
      </c>
      <c r="C60" s="58"/>
      <c r="D60" s="56"/>
      <c r="E60" s="57"/>
      <c r="F60" s="109">
        <f>F61+F77</f>
        <v>1683.4</v>
      </c>
      <c r="G60" s="117">
        <f>G61+G77</f>
        <v>1635</v>
      </c>
      <c r="H60" s="117">
        <f>H61+H77</f>
        <v>1635</v>
      </c>
      <c r="I60" s="102"/>
      <c r="J60" s="102"/>
    </row>
    <row r="61" spans="1:10" s="16" customFormat="1" ht="35.25" customHeight="1">
      <c r="A61" s="89" t="s">
        <v>3</v>
      </c>
      <c r="B61" s="53" t="s">
        <v>4</v>
      </c>
      <c r="C61" s="58"/>
      <c r="D61" s="56"/>
      <c r="E61" s="57"/>
      <c r="F61" s="109">
        <f>F62+F65+F68+F71+F74</f>
        <v>1567</v>
      </c>
      <c r="G61" s="117">
        <f>G62+G65+G68+G71+G74</f>
        <v>1635</v>
      </c>
      <c r="H61" s="117">
        <f>H62+H65+H68+H71+H74</f>
        <v>1635</v>
      </c>
      <c r="I61" s="102"/>
      <c r="J61" s="102"/>
    </row>
    <row r="62" spans="1:10" s="16" customFormat="1" ht="48" customHeight="1">
      <c r="A62" s="75" t="s">
        <v>6</v>
      </c>
      <c r="B62" s="53" t="s">
        <v>5</v>
      </c>
      <c r="C62" s="58"/>
      <c r="D62" s="56"/>
      <c r="E62" s="57"/>
      <c r="F62" s="109">
        <f t="shared" ref="F62:H63" si="10">F63</f>
        <v>1100</v>
      </c>
      <c r="G62" s="117">
        <f t="shared" si="10"/>
        <v>1200</v>
      </c>
      <c r="H62" s="117">
        <f t="shared" si="10"/>
        <v>1200</v>
      </c>
      <c r="I62" s="102"/>
      <c r="J62" s="102"/>
    </row>
    <row r="63" spans="1:10" s="16" customFormat="1" ht="31.5">
      <c r="A63" s="70" t="s">
        <v>110</v>
      </c>
      <c r="B63" s="53" t="s">
        <v>5</v>
      </c>
      <c r="C63" s="58" t="s">
        <v>78</v>
      </c>
      <c r="D63" s="56"/>
      <c r="E63" s="57"/>
      <c r="F63" s="109">
        <f t="shared" si="10"/>
        <v>1100</v>
      </c>
      <c r="G63" s="117">
        <f t="shared" si="10"/>
        <v>1200</v>
      </c>
      <c r="H63" s="117">
        <f t="shared" si="10"/>
        <v>1200</v>
      </c>
      <c r="I63" s="102"/>
      <c r="J63" s="102"/>
    </row>
    <row r="64" spans="1:10" s="16" customFormat="1" ht="15.75">
      <c r="A64" s="70" t="s">
        <v>49</v>
      </c>
      <c r="B64" s="53" t="s">
        <v>5</v>
      </c>
      <c r="C64" s="58" t="s">
        <v>78</v>
      </c>
      <c r="D64" s="56" t="s">
        <v>75</v>
      </c>
      <c r="E64" s="57" t="s">
        <v>88</v>
      </c>
      <c r="F64" s="109">
        <v>1100</v>
      </c>
      <c r="G64" s="117">
        <v>1200</v>
      </c>
      <c r="H64" s="117">
        <v>1200</v>
      </c>
      <c r="I64" s="102"/>
      <c r="J64" s="102"/>
    </row>
    <row r="65" spans="1:10" s="16" customFormat="1" ht="36" customHeight="1">
      <c r="A65" s="75" t="s">
        <v>7</v>
      </c>
      <c r="B65" s="53" t="s">
        <v>8</v>
      </c>
      <c r="C65" s="58"/>
      <c r="D65" s="56"/>
      <c r="E65" s="57"/>
      <c r="F65" s="109">
        <f t="shared" ref="F65:H66" si="11">F66</f>
        <v>100</v>
      </c>
      <c r="G65" s="117">
        <f t="shared" si="11"/>
        <v>100</v>
      </c>
      <c r="H65" s="117">
        <f t="shared" si="11"/>
        <v>100</v>
      </c>
      <c r="I65" s="102"/>
      <c r="J65" s="102"/>
    </row>
    <row r="66" spans="1:10" s="16" customFormat="1" ht="31.5">
      <c r="A66" s="70" t="s">
        <v>110</v>
      </c>
      <c r="B66" s="53" t="s">
        <v>8</v>
      </c>
      <c r="C66" s="58" t="s">
        <v>78</v>
      </c>
      <c r="D66" s="56"/>
      <c r="E66" s="57"/>
      <c r="F66" s="109">
        <f t="shared" si="11"/>
        <v>100</v>
      </c>
      <c r="G66" s="117">
        <f t="shared" si="11"/>
        <v>100</v>
      </c>
      <c r="H66" s="117">
        <f t="shared" si="11"/>
        <v>100</v>
      </c>
      <c r="I66" s="102"/>
      <c r="J66" s="102"/>
    </row>
    <row r="67" spans="1:10" s="16" customFormat="1" ht="15.75">
      <c r="A67" s="70" t="s">
        <v>49</v>
      </c>
      <c r="B67" s="53" t="s">
        <v>8</v>
      </c>
      <c r="C67" s="58" t="s">
        <v>78</v>
      </c>
      <c r="D67" s="56" t="s">
        <v>75</v>
      </c>
      <c r="E67" s="57" t="s">
        <v>88</v>
      </c>
      <c r="F67" s="109">
        <v>100</v>
      </c>
      <c r="G67" s="117">
        <v>100</v>
      </c>
      <c r="H67" s="117">
        <v>100</v>
      </c>
      <c r="I67" s="102"/>
      <c r="J67" s="102"/>
    </row>
    <row r="68" spans="1:10" s="16" customFormat="1" ht="54" customHeight="1">
      <c r="A68" s="75" t="s">
        <v>9</v>
      </c>
      <c r="B68" s="53" t="s">
        <v>10</v>
      </c>
      <c r="C68" s="58"/>
      <c r="D68" s="56"/>
      <c r="E68" s="57"/>
      <c r="F68" s="109">
        <f t="shared" ref="F68:H69" si="12">F69</f>
        <v>51</v>
      </c>
      <c r="G68" s="117">
        <f t="shared" si="12"/>
        <v>50</v>
      </c>
      <c r="H68" s="117">
        <f t="shared" si="12"/>
        <v>50</v>
      </c>
      <c r="I68" s="102"/>
      <c r="J68" s="102"/>
    </row>
    <row r="69" spans="1:10" s="16" customFormat="1" ht="31.5">
      <c r="A69" s="70" t="s">
        <v>110</v>
      </c>
      <c r="B69" s="53" t="s">
        <v>10</v>
      </c>
      <c r="C69" s="58" t="s">
        <v>78</v>
      </c>
      <c r="D69" s="56"/>
      <c r="E69" s="57"/>
      <c r="F69" s="109">
        <f t="shared" si="12"/>
        <v>51</v>
      </c>
      <c r="G69" s="117">
        <f t="shared" si="12"/>
        <v>50</v>
      </c>
      <c r="H69" s="117">
        <f t="shared" si="12"/>
        <v>50</v>
      </c>
      <c r="I69" s="102"/>
      <c r="J69" s="102"/>
    </row>
    <row r="70" spans="1:10" s="16" customFormat="1" ht="15.75">
      <c r="A70" s="70" t="s">
        <v>290</v>
      </c>
      <c r="B70" s="53" t="s">
        <v>10</v>
      </c>
      <c r="C70" s="58" t="s">
        <v>78</v>
      </c>
      <c r="D70" s="56" t="s">
        <v>258</v>
      </c>
      <c r="E70" s="57" t="s">
        <v>77</v>
      </c>
      <c r="F70" s="109">
        <f>50+1</f>
        <v>51</v>
      </c>
      <c r="G70" s="117">
        <v>50</v>
      </c>
      <c r="H70" s="117">
        <v>50</v>
      </c>
      <c r="I70" s="102"/>
      <c r="J70" s="102"/>
    </row>
    <row r="71" spans="1:10" s="16" customFormat="1" ht="24" customHeight="1">
      <c r="A71" s="75" t="s">
        <v>142</v>
      </c>
      <c r="B71" s="53" t="s">
        <v>11</v>
      </c>
      <c r="C71" s="58"/>
      <c r="D71" s="56"/>
      <c r="E71" s="57"/>
      <c r="F71" s="109">
        <f t="shared" ref="F71:H72" si="13">F72</f>
        <v>285</v>
      </c>
      <c r="G71" s="117">
        <f t="shared" si="13"/>
        <v>185</v>
      </c>
      <c r="H71" s="117">
        <f t="shared" si="13"/>
        <v>185</v>
      </c>
      <c r="I71" s="102"/>
      <c r="J71" s="102"/>
    </row>
    <row r="72" spans="1:10" s="16" customFormat="1" ht="31.5">
      <c r="A72" s="70" t="s">
        <v>110</v>
      </c>
      <c r="B72" s="53" t="s">
        <v>11</v>
      </c>
      <c r="C72" s="58" t="s">
        <v>78</v>
      </c>
      <c r="D72" s="56"/>
      <c r="E72" s="57"/>
      <c r="F72" s="109">
        <f t="shared" si="13"/>
        <v>285</v>
      </c>
      <c r="G72" s="117">
        <f t="shared" si="13"/>
        <v>185</v>
      </c>
      <c r="H72" s="117">
        <f t="shared" si="13"/>
        <v>185</v>
      </c>
      <c r="I72" s="102"/>
      <c r="J72" s="102"/>
    </row>
    <row r="73" spans="1:10" s="16" customFormat="1" ht="15.75">
      <c r="A73" s="70" t="s">
        <v>49</v>
      </c>
      <c r="B73" s="53" t="s">
        <v>11</v>
      </c>
      <c r="C73" s="58" t="s">
        <v>78</v>
      </c>
      <c r="D73" s="56" t="s">
        <v>75</v>
      </c>
      <c r="E73" s="57" t="s">
        <v>88</v>
      </c>
      <c r="F73" s="109">
        <v>285</v>
      </c>
      <c r="G73" s="117">
        <v>185</v>
      </c>
      <c r="H73" s="117">
        <v>185</v>
      </c>
      <c r="I73" s="102"/>
      <c r="J73" s="102"/>
    </row>
    <row r="74" spans="1:10" s="16" customFormat="1" ht="53.25" customHeight="1">
      <c r="A74" s="82" t="s">
        <v>143</v>
      </c>
      <c r="B74" s="53" t="s">
        <v>12</v>
      </c>
      <c r="C74" s="58"/>
      <c r="D74" s="56"/>
      <c r="E74" s="57"/>
      <c r="F74" s="109">
        <f t="shared" ref="F74:H75" si="14">F75</f>
        <v>31</v>
      </c>
      <c r="G74" s="117">
        <f t="shared" si="14"/>
        <v>100</v>
      </c>
      <c r="H74" s="117">
        <f t="shared" si="14"/>
        <v>100</v>
      </c>
      <c r="I74" s="102"/>
      <c r="J74" s="102"/>
    </row>
    <row r="75" spans="1:10" s="16" customFormat="1" ht="31.5">
      <c r="A75" s="70" t="s">
        <v>110</v>
      </c>
      <c r="B75" s="53" t="s">
        <v>12</v>
      </c>
      <c r="C75" s="58" t="s">
        <v>78</v>
      </c>
      <c r="D75" s="56"/>
      <c r="E75" s="57"/>
      <c r="F75" s="109">
        <f t="shared" si="14"/>
        <v>31</v>
      </c>
      <c r="G75" s="117">
        <f t="shared" si="14"/>
        <v>100</v>
      </c>
      <c r="H75" s="117">
        <f t="shared" si="14"/>
        <v>100</v>
      </c>
      <c r="I75" s="102"/>
      <c r="J75" s="102"/>
    </row>
    <row r="76" spans="1:10" s="16" customFormat="1" ht="15.75">
      <c r="A76" s="70" t="s">
        <v>49</v>
      </c>
      <c r="B76" s="53" t="s">
        <v>12</v>
      </c>
      <c r="C76" s="58" t="s">
        <v>78</v>
      </c>
      <c r="D76" s="56" t="s">
        <v>75</v>
      </c>
      <c r="E76" s="57" t="s">
        <v>88</v>
      </c>
      <c r="F76" s="109">
        <f>100-69</f>
        <v>31</v>
      </c>
      <c r="G76" s="117">
        <v>100</v>
      </c>
      <c r="H76" s="117">
        <v>100</v>
      </c>
      <c r="I76" s="102"/>
      <c r="J76" s="102"/>
    </row>
    <row r="77" spans="1:10" s="16" customFormat="1" ht="31.5">
      <c r="A77" s="82" t="s">
        <v>173</v>
      </c>
      <c r="B77" s="53" t="s">
        <v>172</v>
      </c>
      <c r="C77" s="58"/>
      <c r="D77" s="56"/>
      <c r="E77" s="57"/>
      <c r="F77" s="109">
        <f t="shared" ref="F77:H79" si="15">F78</f>
        <v>116.4</v>
      </c>
      <c r="G77" s="117">
        <f t="shared" si="15"/>
        <v>0</v>
      </c>
      <c r="H77" s="117">
        <f t="shared" si="15"/>
        <v>0</v>
      </c>
      <c r="I77" s="102"/>
      <c r="J77" s="102"/>
    </row>
    <row r="78" spans="1:10" s="16" customFormat="1" ht="42.75" customHeight="1">
      <c r="A78" s="75" t="s">
        <v>293</v>
      </c>
      <c r="B78" s="53" t="s">
        <v>292</v>
      </c>
      <c r="C78" s="58"/>
      <c r="D78" s="56"/>
      <c r="E78" s="57"/>
      <c r="F78" s="109">
        <f t="shared" si="15"/>
        <v>116.4</v>
      </c>
      <c r="G78" s="117">
        <f t="shared" si="15"/>
        <v>0</v>
      </c>
      <c r="H78" s="117">
        <f t="shared" si="15"/>
        <v>0</v>
      </c>
      <c r="I78" s="102"/>
      <c r="J78" s="102"/>
    </row>
    <row r="79" spans="1:10" s="16" customFormat="1" ht="31.5">
      <c r="A79" s="70" t="s">
        <v>110</v>
      </c>
      <c r="B79" s="53" t="s">
        <v>292</v>
      </c>
      <c r="C79" s="58" t="s">
        <v>78</v>
      </c>
      <c r="D79" s="56"/>
      <c r="E79" s="57"/>
      <c r="F79" s="109">
        <f t="shared" si="15"/>
        <v>116.4</v>
      </c>
      <c r="G79" s="117">
        <f t="shared" si="15"/>
        <v>0</v>
      </c>
      <c r="H79" s="117">
        <f t="shared" si="15"/>
        <v>0</v>
      </c>
      <c r="I79" s="102"/>
      <c r="J79" s="102"/>
    </row>
    <row r="80" spans="1:10" s="16" customFormat="1" ht="15.75">
      <c r="A80" s="70" t="s">
        <v>49</v>
      </c>
      <c r="B80" s="53" t="s">
        <v>292</v>
      </c>
      <c r="C80" s="58" t="s">
        <v>78</v>
      </c>
      <c r="D80" s="56" t="s">
        <v>75</v>
      </c>
      <c r="E80" s="57" t="s">
        <v>88</v>
      </c>
      <c r="F80" s="109">
        <f>116.4</f>
        <v>116.4</v>
      </c>
      <c r="G80" s="117">
        <f>200-100-100</f>
        <v>0</v>
      </c>
      <c r="H80" s="117">
        <f>200-100-100</f>
        <v>0</v>
      </c>
      <c r="I80" s="102"/>
      <c r="J80" s="102"/>
    </row>
    <row r="81" spans="1:10" s="16" customFormat="1" ht="113.25" customHeight="1">
      <c r="A81" s="52" t="s">
        <v>272</v>
      </c>
      <c r="B81" s="53" t="s">
        <v>13</v>
      </c>
      <c r="C81" s="58"/>
      <c r="D81" s="56"/>
      <c r="E81" s="57"/>
      <c r="F81" s="109">
        <f>F82+F86+F90+F94</f>
        <v>6020</v>
      </c>
      <c r="G81" s="117">
        <f>G82+G86+G90</f>
        <v>1782.7</v>
      </c>
      <c r="H81" s="117">
        <f>H82+H86+H90</f>
        <v>2200</v>
      </c>
      <c r="I81" s="102"/>
      <c r="J81" s="102"/>
    </row>
    <row r="82" spans="1:10" s="16" customFormat="1" ht="36.75" customHeight="1">
      <c r="A82" s="89" t="s">
        <v>14</v>
      </c>
      <c r="B82" s="53" t="s">
        <v>16</v>
      </c>
      <c r="C82" s="58"/>
      <c r="D82" s="56"/>
      <c r="E82" s="57"/>
      <c r="F82" s="109">
        <f t="shared" ref="F82:H84" si="16">F83</f>
        <v>300</v>
      </c>
      <c r="G82" s="117">
        <f t="shared" si="16"/>
        <v>200</v>
      </c>
      <c r="H82" s="117">
        <f t="shared" si="16"/>
        <v>200</v>
      </c>
      <c r="I82" s="102"/>
      <c r="J82" s="102"/>
    </row>
    <row r="83" spans="1:10" s="16" customFormat="1" ht="33.75" customHeight="1">
      <c r="A83" s="75" t="s">
        <v>15</v>
      </c>
      <c r="B83" s="53" t="s">
        <v>17</v>
      </c>
      <c r="C83" s="58"/>
      <c r="D83" s="56"/>
      <c r="E83" s="57"/>
      <c r="F83" s="109">
        <f t="shared" si="16"/>
        <v>300</v>
      </c>
      <c r="G83" s="117">
        <f t="shared" si="16"/>
        <v>200</v>
      </c>
      <c r="H83" s="117">
        <f t="shared" si="16"/>
        <v>200</v>
      </c>
      <c r="I83" s="102"/>
      <c r="J83" s="102"/>
    </row>
    <row r="84" spans="1:10" s="16" customFormat="1" ht="31.5">
      <c r="A84" s="70" t="s">
        <v>106</v>
      </c>
      <c r="B84" s="53" t="s">
        <v>17</v>
      </c>
      <c r="C84" s="58" t="s">
        <v>78</v>
      </c>
      <c r="D84" s="56"/>
      <c r="E84" s="57"/>
      <c r="F84" s="109">
        <f t="shared" si="16"/>
        <v>300</v>
      </c>
      <c r="G84" s="117">
        <f t="shared" si="16"/>
        <v>200</v>
      </c>
      <c r="H84" s="117">
        <f t="shared" si="16"/>
        <v>200</v>
      </c>
      <c r="I84" s="102"/>
      <c r="J84" s="102"/>
    </row>
    <row r="85" spans="1:10" s="16" customFormat="1" ht="15.75">
      <c r="A85" s="70" t="s">
        <v>49</v>
      </c>
      <c r="B85" s="53" t="s">
        <v>17</v>
      </c>
      <c r="C85" s="58" t="s">
        <v>78</v>
      </c>
      <c r="D85" s="56" t="s">
        <v>75</v>
      </c>
      <c r="E85" s="57" t="s">
        <v>88</v>
      </c>
      <c r="F85" s="109">
        <v>300</v>
      </c>
      <c r="G85" s="117">
        <v>200</v>
      </c>
      <c r="H85" s="117">
        <v>200</v>
      </c>
      <c r="I85" s="102"/>
      <c r="J85" s="102"/>
    </row>
    <row r="86" spans="1:10" s="16" customFormat="1" ht="63">
      <c r="A86" s="82" t="s">
        <v>215</v>
      </c>
      <c r="B86" s="53" t="s">
        <v>18</v>
      </c>
      <c r="C86" s="58"/>
      <c r="D86" s="56"/>
      <c r="E86" s="57"/>
      <c r="F86" s="109">
        <f t="shared" ref="F86:H88" si="17">F87</f>
        <v>4700</v>
      </c>
      <c r="G86" s="117">
        <f t="shared" si="17"/>
        <v>1582.7</v>
      </c>
      <c r="H86" s="117">
        <f t="shared" si="17"/>
        <v>2000</v>
      </c>
      <c r="I86" s="102"/>
      <c r="J86" s="102"/>
    </row>
    <row r="87" spans="1:10" s="16" customFormat="1" ht="48" customHeight="1">
      <c r="A87" s="82" t="s">
        <v>216</v>
      </c>
      <c r="B87" s="53" t="s">
        <v>19</v>
      </c>
      <c r="C87" s="58"/>
      <c r="D87" s="56"/>
      <c r="E87" s="57"/>
      <c r="F87" s="109">
        <f t="shared" si="17"/>
        <v>4700</v>
      </c>
      <c r="G87" s="117">
        <f t="shared" si="17"/>
        <v>1582.7</v>
      </c>
      <c r="H87" s="117">
        <f t="shared" si="17"/>
        <v>2000</v>
      </c>
      <c r="I87" s="102"/>
      <c r="J87" s="102"/>
    </row>
    <row r="88" spans="1:10" s="16" customFormat="1" ht="31.5">
      <c r="A88" s="70" t="s">
        <v>110</v>
      </c>
      <c r="B88" s="53" t="s">
        <v>19</v>
      </c>
      <c r="C88" s="58" t="s">
        <v>78</v>
      </c>
      <c r="D88" s="56"/>
      <c r="E88" s="57"/>
      <c r="F88" s="109">
        <f t="shared" si="17"/>
        <v>4700</v>
      </c>
      <c r="G88" s="117">
        <f t="shared" si="17"/>
        <v>1582.7</v>
      </c>
      <c r="H88" s="117">
        <f t="shared" si="17"/>
        <v>2000</v>
      </c>
      <c r="I88" s="102"/>
      <c r="J88" s="102"/>
    </row>
    <row r="89" spans="1:10" s="16" customFormat="1" ht="15.75">
      <c r="A89" s="70" t="s">
        <v>49</v>
      </c>
      <c r="B89" s="53" t="s">
        <v>19</v>
      </c>
      <c r="C89" s="58" t="s">
        <v>78</v>
      </c>
      <c r="D89" s="56" t="s">
        <v>75</v>
      </c>
      <c r="E89" s="57" t="s">
        <v>88</v>
      </c>
      <c r="F89" s="109">
        <f>4500+200</f>
        <v>4700</v>
      </c>
      <c r="G89" s="117">
        <f>2000-417.3</f>
        <v>1582.7</v>
      </c>
      <c r="H89" s="117">
        <v>2000</v>
      </c>
      <c r="I89" s="102"/>
      <c r="J89" s="102"/>
    </row>
    <row r="90" spans="1:10" s="16" customFormat="1" ht="31.5">
      <c r="A90" s="82" t="s">
        <v>151</v>
      </c>
      <c r="B90" s="53" t="s">
        <v>150</v>
      </c>
      <c r="C90" s="58"/>
      <c r="D90" s="56"/>
      <c r="E90" s="57"/>
      <c r="F90" s="109">
        <f t="shared" ref="F90:H92" si="18">F91</f>
        <v>0</v>
      </c>
      <c r="G90" s="117">
        <f t="shared" si="18"/>
        <v>0</v>
      </c>
      <c r="H90" s="117">
        <f t="shared" si="18"/>
        <v>0</v>
      </c>
      <c r="I90" s="102"/>
      <c r="J90" s="102"/>
    </row>
    <row r="91" spans="1:10" s="16" customFormat="1" ht="31.5">
      <c r="A91" s="82" t="s">
        <v>144</v>
      </c>
      <c r="B91" s="53" t="s">
        <v>152</v>
      </c>
      <c r="C91" s="56"/>
      <c r="D91" s="56"/>
      <c r="E91" s="57"/>
      <c r="F91" s="109">
        <f t="shared" si="18"/>
        <v>0</v>
      </c>
      <c r="G91" s="117">
        <f t="shared" si="18"/>
        <v>0</v>
      </c>
      <c r="H91" s="117">
        <f t="shared" si="18"/>
        <v>0</v>
      </c>
      <c r="I91" s="102"/>
      <c r="J91" s="102"/>
    </row>
    <row r="92" spans="1:10" s="16" customFormat="1" ht="31.5">
      <c r="A92" s="70" t="s">
        <v>110</v>
      </c>
      <c r="B92" s="53" t="s">
        <v>152</v>
      </c>
      <c r="C92" s="56" t="s">
        <v>78</v>
      </c>
      <c r="D92" s="56"/>
      <c r="E92" s="57"/>
      <c r="F92" s="109">
        <f t="shared" si="18"/>
        <v>0</v>
      </c>
      <c r="G92" s="117">
        <f t="shared" si="18"/>
        <v>0</v>
      </c>
      <c r="H92" s="117">
        <f t="shared" si="18"/>
        <v>0</v>
      </c>
      <c r="I92" s="102"/>
      <c r="J92" s="102"/>
    </row>
    <row r="93" spans="1:10" s="16" customFormat="1" ht="15.75">
      <c r="A93" s="52" t="s">
        <v>49</v>
      </c>
      <c r="B93" s="53" t="s">
        <v>152</v>
      </c>
      <c r="C93" s="56" t="s">
        <v>78</v>
      </c>
      <c r="D93" s="56" t="s">
        <v>75</v>
      </c>
      <c r="E93" s="57" t="s">
        <v>88</v>
      </c>
      <c r="F93" s="109">
        <v>0</v>
      </c>
      <c r="G93" s="117">
        <v>0</v>
      </c>
      <c r="H93" s="117">
        <v>0</v>
      </c>
      <c r="I93" s="102"/>
      <c r="J93" s="102"/>
    </row>
    <row r="94" spans="1:10" s="16" customFormat="1" ht="31.5">
      <c r="A94" s="52" t="s">
        <v>196</v>
      </c>
      <c r="B94" s="53" t="s">
        <v>195</v>
      </c>
      <c r="C94" s="56"/>
      <c r="D94" s="56"/>
      <c r="E94" s="57"/>
      <c r="F94" s="109">
        <f>F95</f>
        <v>1020</v>
      </c>
      <c r="G94" s="117">
        <f>G95</f>
        <v>0</v>
      </c>
      <c r="H94" s="117">
        <f>H95</f>
        <v>0</v>
      </c>
      <c r="I94" s="102"/>
      <c r="J94" s="102"/>
    </row>
    <row r="95" spans="1:10" s="16" customFormat="1" ht="15.75">
      <c r="A95" s="52" t="s">
        <v>197</v>
      </c>
      <c r="B95" s="53" t="s">
        <v>217</v>
      </c>
      <c r="C95" s="56" t="s">
        <v>78</v>
      </c>
      <c r="D95" s="56" t="s">
        <v>75</v>
      </c>
      <c r="E95" s="57" t="s">
        <v>88</v>
      </c>
      <c r="F95" s="109">
        <f>1000+20</f>
        <v>1020</v>
      </c>
      <c r="G95" s="117">
        <v>0</v>
      </c>
      <c r="H95" s="117">
        <v>0</v>
      </c>
      <c r="I95" s="102"/>
      <c r="J95" s="102"/>
    </row>
    <row r="96" spans="1:10" s="16" customFormat="1" ht="94.5" customHeight="1">
      <c r="A96" s="52" t="s">
        <v>273</v>
      </c>
      <c r="B96" s="59" t="s">
        <v>20</v>
      </c>
      <c r="C96" s="60"/>
      <c r="D96" s="60"/>
      <c r="E96" s="61"/>
      <c r="F96" s="108">
        <f>F97+F106+F110</f>
        <v>5292.6</v>
      </c>
      <c r="G96" s="116">
        <f>G97+G106+G110</f>
        <v>4424.8</v>
      </c>
      <c r="H96" s="116">
        <f>H97+H106+H110</f>
        <v>4424.8</v>
      </c>
      <c r="I96" s="101"/>
      <c r="J96" s="101"/>
    </row>
    <row r="97" spans="1:10" s="16" customFormat="1" ht="31.5" customHeight="1">
      <c r="A97" s="52" t="s">
        <v>218</v>
      </c>
      <c r="B97" s="53" t="s">
        <v>21</v>
      </c>
      <c r="C97" s="56"/>
      <c r="D97" s="56"/>
      <c r="E97" s="57"/>
      <c r="F97" s="109">
        <f>F98+F99+F102+F104+F105</f>
        <v>4450</v>
      </c>
      <c r="G97" s="109">
        <f>G98+G99+G102+G104+G105</f>
        <v>3250</v>
      </c>
      <c r="H97" s="109">
        <f>H98+H99+H102+H104+H105</f>
        <v>3250</v>
      </c>
      <c r="I97" s="102"/>
      <c r="J97" s="102"/>
    </row>
    <row r="98" spans="1:10" s="16" customFormat="1" ht="31.5" customHeight="1">
      <c r="A98" s="52" t="s">
        <v>219</v>
      </c>
      <c r="B98" s="53" t="s">
        <v>220</v>
      </c>
      <c r="C98" s="56" t="s">
        <v>78</v>
      </c>
      <c r="D98" s="56" t="s">
        <v>74</v>
      </c>
      <c r="E98" s="57" t="s">
        <v>77</v>
      </c>
      <c r="F98" s="109">
        <v>100</v>
      </c>
      <c r="G98" s="117">
        <v>100</v>
      </c>
      <c r="H98" s="117">
        <v>100</v>
      </c>
      <c r="I98" s="102"/>
      <c r="J98" s="102"/>
    </row>
    <row r="99" spans="1:10" s="16" customFormat="1" ht="22.5" customHeight="1">
      <c r="A99" s="52" t="s">
        <v>22</v>
      </c>
      <c r="B99" s="53" t="s">
        <v>23</v>
      </c>
      <c r="C99" s="58" t="s">
        <v>78</v>
      </c>
      <c r="D99" s="56"/>
      <c r="E99" s="57"/>
      <c r="F99" s="109">
        <f t="shared" ref="F99:H100" si="19">F100</f>
        <v>2850</v>
      </c>
      <c r="G99" s="117">
        <f t="shared" si="19"/>
        <v>2100</v>
      </c>
      <c r="H99" s="117">
        <f t="shared" si="19"/>
        <v>2100</v>
      </c>
      <c r="I99" s="102"/>
      <c r="J99" s="102"/>
    </row>
    <row r="100" spans="1:10" s="16" customFormat="1" ht="31.5">
      <c r="A100" s="70" t="s">
        <v>110</v>
      </c>
      <c r="B100" s="53" t="s">
        <v>23</v>
      </c>
      <c r="C100" s="58" t="s">
        <v>78</v>
      </c>
      <c r="D100" s="56"/>
      <c r="E100" s="57"/>
      <c r="F100" s="109">
        <f t="shared" si="19"/>
        <v>2850</v>
      </c>
      <c r="G100" s="117">
        <f t="shared" si="19"/>
        <v>2100</v>
      </c>
      <c r="H100" s="117">
        <f t="shared" si="19"/>
        <v>2100</v>
      </c>
      <c r="I100" s="102"/>
      <c r="J100" s="102"/>
    </row>
    <row r="101" spans="1:10" s="16" customFormat="1" ht="15.75">
      <c r="A101" s="70" t="s">
        <v>103</v>
      </c>
      <c r="B101" s="53" t="s">
        <v>23</v>
      </c>
      <c r="C101" s="58" t="s">
        <v>78</v>
      </c>
      <c r="D101" s="56" t="s">
        <v>74</v>
      </c>
      <c r="E101" s="57" t="s">
        <v>77</v>
      </c>
      <c r="F101" s="109">
        <f>1350+1500</f>
        <v>2850</v>
      </c>
      <c r="G101" s="117">
        <v>2100</v>
      </c>
      <c r="H101" s="117">
        <v>2100</v>
      </c>
      <c r="I101" s="102"/>
      <c r="J101" s="102"/>
    </row>
    <row r="102" spans="1:10" s="16" customFormat="1" ht="35.25" customHeight="1">
      <c r="A102" s="52" t="s">
        <v>221</v>
      </c>
      <c r="B102" s="53" t="s">
        <v>24</v>
      </c>
      <c r="C102" s="58" t="s">
        <v>78</v>
      </c>
      <c r="D102" s="56"/>
      <c r="E102" s="57"/>
      <c r="F102" s="109">
        <f>F103</f>
        <v>1050</v>
      </c>
      <c r="G102" s="117">
        <f>G103</f>
        <v>600</v>
      </c>
      <c r="H102" s="117">
        <f>H103</f>
        <v>600</v>
      </c>
      <c r="I102" s="102"/>
      <c r="J102" s="102"/>
    </row>
    <row r="103" spans="1:10" s="16" customFormat="1" ht="31.5">
      <c r="A103" s="70" t="s">
        <v>110</v>
      </c>
      <c r="B103" s="53" t="s">
        <v>24</v>
      </c>
      <c r="C103" s="58" t="s">
        <v>78</v>
      </c>
      <c r="D103" s="56"/>
      <c r="E103" s="57"/>
      <c r="F103" s="109">
        <f>650+400</f>
        <v>1050</v>
      </c>
      <c r="G103" s="117">
        <v>600</v>
      </c>
      <c r="H103" s="117">
        <v>600</v>
      </c>
      <c r="I103" s="102"/>
      <c r="J103" s="102"/>
    </row>
    <row r="104" spans="1:10" s="16" customFormat="1" ht="47.25">
      <c r="A104" s="70" t="s">
        <v>222</v>
      </c>
      <c r="B104" s="53" t="s">
        <v>223</v>
      </c>
      <c r="C104" s="58" t="s">
        <v>78</v>
      </c>
      <c r="D104" s="56"/>
      <c r="E104" s="57"/>
      <c r="F104" s="109">
        <v>350</v>
      </c>
      <c r="G104" s="117">
        <v>350</v>
      </c>
      <c r="H104" s="117">
        <v>350</v>
      </c>
      <c r="I104" s="102"/>
      <c r="J104" s="102"/>
    </row>
    <row r="105" spans="1:10" s="16" customFormat="1" ht="31.5">
      <c r="A105" s="70" t="s">
        <v>224</v>
      </c>
      <c r="B105" s="53" t="s">
        <v>225</v>
      </c>
      <c r="C105" s="58" t="s">
        <v>78</v>
      </c>
      <c r="D105" s="56" t="s">
        <v>74</v>
      </c>
      <c r="E105" s="57" t="s">
        <v>77</v>
      </c>
      <c r="F105" s="109">
        <v>100</v>
      </c>
      <c r="G105" s="117">
        <v>100</v>
      </c>
      <c r="H105" s="117">
        <v>100</v>
      </c>
      <c r="I105" s="102"/>
      <c r="J105" s="102"/>
    </row>
    <row r="106" spans="1:10" s="16" customFormat="1" ht="47.25">
      <c r="A106" s="52" t="s">
        <v>226</v>
      </c>
      <c r="B106" s="53" t="s">
        <v>25</v>
      </c>
      <c r="C106" s="58"/>
      <c r="D106" s="56"/>
      <c r="E106" s="57"/>
      <c r="F106" s="109">
        <f>F107</f>
        <v>642.59999999999991</v>
      </c>
      <c r="G106" s="117">
        <f>G107</f>
        <v>724.8</v>
      </c>
      <c r="H106" s="117">
        <f>H107</f>
        <v>724.8</v>
      </c>
      <c r="I106" s="102"/>
      <c r="J106" s="102"/>
    </row>
    <row r="107" spans="1:10" s="16" customFormat="1" ht="47.25">
      <c r="A107" s="52" t="s">
        <v>112</v>
      </c>
      <c r="B107" s="53" t="s">
        <v>187</v>
      </c>
      <c r="C107" s="58"/>
      <c r="D107" s="56"/>
      <c r="E107" s="57"/>
      <c r="F107" s="109">
        <f t="shared" ref="F107:H108" si="20">F108</f>
        <v>642.59999999999991</v>
      </c>
      <c r="G107" s="117">
        <f t="shared" si="20"/>
        <v>724.8</v>
      </c>
      <c r="H107" s="117">
        <f t="shared" si="20"/>
        <v>724.8</v>
      </c>
      <c r="I107" s="102"/>
      <c r="J107" s="102"/>
    </row>
    <row r="108" spans="1:10" s="16" customFormat="1" ht="31.5">
      <c r="A108" s="70" t="s">
        <v>110</v>
      </c>
      <c r="B108" s="53" t="s">
        <v>187</v>
      </c>
      <c r="C108" s="58" t="s">
        <v>78</v>
      </c>
      <c r="D108" s="56"/>
      <c r="E108" s="57"/>
      <c r="F108" s="109">
        <f t="shared" si="20"/>
        <v>642.59999999999991</v>
      </c>
      <c r="G108" s="117">
        <f t="shared" si="20"/>
        <v>724.8</v>
      </c>
      <c r="H108" s="117">
        <f t="shared" si="20"/>
        <v>724.8</v>
      </c>
      <c r="I108" s="102"/>
      <c r="J108" s="102"/>
    </row>
    <row r="109" spans="1:10" s="16" customFormat="1" ht="15.75">
      <c r="A109" s="70" t="s">
        <v>103</v>
      </c>
      <c r="B109" s="53" t="s">
        <v>187</v>
      </c>
      <c r="C109" s="58" t="s">
        <v>78</v>
      </c>
      <c r="D109" s="56" t="s">
        <v>74</v>
      </c>
      <c r="E109" s="57" t="s">
        <v>77</v>
      </c>
      <c r="F109" s="109">
        <f>724.8-82.2</f>
        <v>642.59999999999991</v>
      </c>
      <c r="G109" s="109">
        <v>724.8</v>
      </c>
      <c r="H109" s="109">
        <v>724.8</v>
      </c>
      <c r="I109" s="102"/>
      <c r="J109" s="102"/>
    </row>
    <row r="110" spans="1:10" s="16" customFormat="1" ht="47.25">
      <c r="A110" s="70" t="s">
        <v>227</v>
      </c>
      <c r="B110" s="53" t="s">
        <v>228</v>
      </c>
      <c r="C110" s="58"/>
      <c r="D110" s="56"/>
      <c r="E110" s="57"/>
      <c r="F110" s="109">
        <f>F111+F112</f>
        <v>200</v>
      </c>
      <c r="G110" s="117">
        <f>G111+G112</f>
        <v>450</v>
      </c>
      <c r="H110" s="117">
        <f>H111+H112</f>
        <v>450</v>
      </c>
      <c r="I110" s="102"/>
      <c r="J110" s="102"/>
    </row>
    <row r="111" spans="1:10" s="16" customFormat="1" ht="31.5">
      <c r="A111" s="70" t="s">
        <v>230</v>
      </c>
      <c r="B111" s="53" t="s">
        <v>229</v>
      </c>
      <c r="C111" s="58" t="s">
        <v>78</v>
      </c>
      <c r="D111" s="56" t="s">
        <v>74</v>
      </c>
      <c r="E111" s="57" t="s">
        <v>77</v>
      </c>
      <c r="F111" s="109">
        <v>200</v>
      </c>
      <c r="G111" s="117">
        <v>0</v>
      </c>
      <c r="H111" s="117">
        <v>0</v>
      </c>
      <c r="I111" s="102"/>
      <c r="J111" s="102"/>
    </row>
    <row r="112" spans="1:10" s="16" customFormat="1" ht="31.5">
      <c r="A112" s="70" t="s">
        <v>231</v>
      </c>
      <c r="B112" s="53" t="s">
        <v>232</v>
      </c>
      <c r="C112" s="58" t="s">
        <v>78</v>
      </c>
      <c r="D112" s="56" t="s">
        <v>74</v>
      </c>
      <c r="E112" s="57" t="s">
        <v>77</v>
      </c>
      <c r="F112" s="109">
        <f>1000-1000</f>
        <v>0</v>
      </c>
      <c r="G112" s="117">
        <v>450</v>
      </c>
      <c r="H112" s="117">
        <v>450</v>
      </c>
      <c r="I112" s="102"/>
      <c r="J112" s="102"/>
    </row>
    <row r="113" spans="1:10" s="16" customFormat="1" ht="83.25" customHeight="1">
      <c r="A113" s="52" t="s">
        <v>274</v>
      </c>
      <c r="B113" s="59" t="s">
        <v>27</v>
      </c>
      <c r="C113" s="60"/>
      <c r="D113" s="60"/>
      <c r="E113" s="61"/>
      <c r="F113" s="108">
        <f>F114+F118</f>
        <v>1813.2</v>
      </c>
      <c r="G113" s="116">
        <f>G114+G118</f>
        <v>1853.7</v>
      </c>
      <c r="H113" s="116">
        <f>H114+H118</f>
        <v>1895.9</v>
      </c>
      <c r="I113" s="101"/>
      <c r="J113" s="101"/>
    </row>
    <row r="114" spans="1:10" s="16" customFormat="1" ht="34.5" customHeight="1">
      <c r="A114" s="52" t="s">
        <v>26</v>
      </c>
      <c r="B114" s="53" t="s">
        <v>28</v>
      </c>
      <c r="C114" s="56"/>
      <c r="D114" s="56"/>
      <c r="E114" s="57"/>
      <c r="F114" s="109">
        <f t="shared" ref="F114:H116" si="21">F115</f>
        <v>1013.2</v>
      </c>
      <c r="G114" s="117">
        <f t="shared" si="21"/>
        <v>1053.7</v>
      </c>
      <c r="H114" s="117">
        <f t="shared" si="21"/>
        <v>1095.9000000000001</v>
      </c>
      <c r="I114" s="102"/>
      <c r="J114" s="102"/>
    </row>
    <row r="115" spans="1:10" s="16" customFormat="1" ht="28.5" customHeight="1">
      <c r="A115" s="52" t="s">
        <v>145</v>
      </c>
      <c r="B115" s="53" t="s">
        <v>29</v>
      </c>
      <c r="C115" s="58"/>
      <c r="D115" s="56"/>
      <c r="E115" s="57"/>
      <c r="F115" s="109">
        <f t="shared" si="21"/>
        <v>1013.2</v>
      </c>
      <c r="G115" s="117">
        <f t="shared" si="21"/>
        <v>1053.7</v>
      </c>
      <c r="H115" s="117">
        <f t="shared" si="21"/>
        <v>1095.9000000000001</v>
      </c>
      <c r="I115" s="102"/>
      <c r="J115" s="102"/>
    </row>
    <row r="116" spans="1:10" s="16" customFormat="1" ht="15.75">
      <c r="A116" s="70" t="s">
        <v>51</v>
      </c>
      <c r="B116" s="53" t="s">
        <v>29</v>
      </c>
      <c r="C116" s="58" t="s">
        <v>50</v>
      </c>
      <c r="D116" s="56"/>
      <c r="E116" s="57"/>
      <c r="F116" s="109">
        <f t="shared" si="21"/>
        <v>1013.2</v>
      </c>
      <c r="G116" s="117">
        <f t="shared" si="21"/>
        <v>1053.7</v>
      </c>
      <c r="H116" s="117">
        <f t="shared" si="21"/>
        <v>1095.9000000000001</v>
      </c>
      <c r="I116" s="102"/>
      <c r="J116" s="102"/>
    </row>
    <row r="117" spans="1:10" s="16" customFormat="1" ht="15.75">
      <c r="A117" s="70" t="s">
        <v>194</v>
      </c>
      <c r="B117" s="53" t="s">
        <v>29</v>
      </c>
      <c r="C117" s="58" t="s">
        <v>50</v>
      </c>
      <c r="D117" s="56" t="s">
        <v>65</v>
      </c>
      <c r="E117" s="57" t="s">
        <v>86</v>
      </c>
      <c r="F117" s="109">
        <v>1013.2</v>
      </c>
      <c r="G117" s="117">
        <v>1053.7</v>
      </c>
      <c r="H117" s="117">
        <v>1095.9000000000001</v>
      </c>
      <c r="I117" s="102"/>
      <c r="J117" s="102"/>
    </row>
    <row r="118" spans="1:10" s="16" customFormat="1" ht="47.25">
      <c r="A118" s="52" t="s">
        <v>233</v>
      </c>
      <c r="B118" s="53" t="s">
        <v>30</v>
      </c>
      <c r="C118" s="58"/>
      <c r="D118" s="56"/>
      <c r="E118" s="57"/>
      <c r="F118" s="109">
        <f t="shared" ref="F118:H119" si="22">F119</f>
        <v>800</v>
      </c>
      <c r="G118" s="117">
        <f t="shared" si="22"/>
        <v>800</v>
      </c>
      <c r="H118" s="117">
        <f t="shared" si="22"/>
        <v>800</v>
      </c>
      <c r="I118" s="102"/>
      <c r="J118" s="102"/>
    </row>
    <row r="119" spans="1:10" s="16" customFormat="1" ht="31.5">
      <c r="A119" s="70" t="s">
        <v>180</v>
      </c>
      <c r="B119" s="53" t="s">
        <v>181</v>
      </c>
      <c r="C119" s="58" t="s">
        <v>50</v>
      </c>
      <c r="D119" s="56"/>
      <c r="E119" s="57"/>
      <c r="F119" s="109">
        <f t="shared" si="22"/>
        <v>800</v>
      </c>
      <c r="G119" s="117">
        <f t="shared" si="22"/>
        <v>800</v>
      </c>
      <c r="H119" s="117">
        <f t="shared" si="22"/>
        <v>800</v>
      </c>
      <c r="I119" s="102"/>
      <c r="J119" s="102"/>
    </row>
    <row r="120" spans="1:10" s="16" customFormat="1" ht="31.5">
      <c r="A120" s="70" t="s">
        <v>280</v>
      </c>
      <c r="B120" s="53" t="s">
        <v>181</v>
      </c>
      <c r="C120" s="58" t="s">
        <v>50</v>
      </c>
      <c r="D120" s="56" t="s">
        <v>65</v>
      </c>
      <c r="E120" s="57" t="s">
        <v>88</v>
      </c>
      <c r="F120" s="109">
        <v>800</v>
      </c>
      <c r="G120" s="117">
        <v>800</v>
      </c>
      <c r="H120" s="117">
        <v>800</v>
      </c>
      <c r="I120" s="102"/>
      <c r="J120" s="102"/>
    </row>
    <row r="121" spans="1:10" s="16" customFormat="1" ht="79.5" customHeight="1">
      <c r="A121" s="62" t="s">
        <v>275</v>
      </c>
      <c r="B121" s="71" t="s">
        <v>31</v>
      </c>
      <c r="C121" s="72"/>
      <c r="D121" s="72"/>
      <c r="E121" s="73"/>
      <c r="F121" s="110">
        <f>F122+F129+F131</f>
        <v>32327.1</v>
      </c>
      <c r="G121" s="118">
        <f>G122+G129</f>
        <v>18673.2</v>
      </c>
      <c r="H121" s="118">
        <f>H122+H129</f>
        <v>6951.0999999999995</v>
      </c>
      <c r="I121" s="103"/>
      <c r="J121" s="103"/>
    </row>
    <row r="122" spans="1:10" s="16" customFormat="1" ht="36.75" customHeight="1">
      <c r="A122" s="62" t="s">
        <v>147</v>
      </c>
      <c r="B122" s="53" t="s">
        <v>32</v>
      </c>
      <c r="C122" s="72"/>
      <c r="D122" s="72"/>
      <c r="E122" s="73"/>
      <c r="F122" s="111">
        <f>F124+F125</f>
        <v>25216.399999999998</v>
      </c>
      <c r="G122" s="111">
        <f>G124+G125</f>
        <v>13453.2</v>
      </c>
      <c r="H122" s="111">
        <f>H124+H125</f>
        <v>6951.0999999999995</v>
      </c>
      <c r="I122" s="104"/>
      <c r="J122" s="104"/>
    </row>
    <row r="123" spans="1:10" s="15" customFormat="1" ht="33" customHeight="1">
      <c r="A123" s="70" t="s">
        <v>106</v>
      </c>
      <c r="B123" s="53" t="s">
        <v>235</v>
      </c>
      <c r="C123" s="79">
        <v>240</v>
      </c>
      <c r="D123" s="63"/>
      <c r="E123" s="64"/>
      <c r="F123" s="109">
        <f>F124</f>
        <v>526.20000000000005</v>
      </c>
      <c r="G123" s="117">
        <f>G124</f>
        <v>526.20000000000005</v>
      </c>
      <c r="H123" s="117">
        <f>H124</f>
        <v>526.20000000000005</v>
      </c>
      <c r="I123" s="102"/>
      <c r="J123" s="102"/>
    </row>
    <row r="124" spans="1:10" s="15" customFormat="1" ht="34.5" customHeight="1">
      <c r="A124" s="62" t="s">
        <v>234</v>
      </c>
      <c r="B124" s="53" t="s">
        <v>235</v>
      </c>
      <c r="C124" s="79">
        <v>240</v>
      </c>
      <c r="D124" s="80" t="s">
        <v>75</v>
      </c>
      <c r="E124" s="81" t="s">
        <v>87</v>
      </c>
      <c r="F124" s="109">
        <v>526.20000000000005</v>
      </c>
      <c r="G124" s="117">
        <v>526.20000000000005</v>
      </c>
      <c r="H124" s="117">
        <v>526.20000000000005</v>
      </c>
      <c r="I124" s="102"/>
      <c r="J124" s="102"/>
    </row>
    <row r="125" spans="1:10" s="15" customFormat="1" ht="15.75">
      <c r="A125" s="70" t="s">
        <v>107</v>
      </c>
      <c r="B125" s="53" t="s">
        <v>33</v>
      </c>
      <c r="C125" s="56" t="s">
        <v>105</v>
      </c>
      <c r="D125" s="56"/>
      <c r="E125" s="57"/>
      <c r="F125" s="109">
        <f>F126+F128+F127</f>
        <v>24690.199999999997</v>
      </c>
      <c r="G125" s="117">
        <f>G126+G128+G127</f>
        <v>12927</v>
      </c>
      <c r="H125" s="117">
        <f>H126+H128+H127</f>
        <v>6424.9</v>
      </c>
      <c r="I125" s="102"/>
      <c r="J125" s="102"/>
    </row>
    <row r="126" spans="1:10" s="15" customFormat="1" ht="126.75" customHeight="1">
      <c r="A126" s="96" t="s">
        <v>190</v>
      </c>
      <c r="B126" s="53" t="s">
        <v>189</v>
      </c>
      <c r="C126" s="56" t="s">
        <v>105</v>
      </c>
      <c r="D126" s="56"/>
      <c r="E126" s="57"/>
      <c r="F126" s="109">
        <f>860.3+993+6850+3724.1+203.8</f>
        <v>12631.199999999999</v>
      </c>
      <c r="G126" s="117">
        <f>491+340+3009+338.8</f>
        <v>4178.8</v>
      </c>
      <c r="H126" s="117">
        <f>4416+347.5-4416+3424.9</f>
        <v>3772.4</v>
      </c>
      <c r="I126" s="102"/>
      <c r="J126" s="102"/>
    </row>
    <row r="127" spans="1:10" s="15" customFormat="1" ht="69" customHeight="1">
      <c r="A127" s="70" t="s">
        <v>255</v>
      </c>
      <c r="B127" s="53" t="s">
        <v>191</v>
      </c>
      <c r="C127" s="56" t="s">
        <v>105</v>
      </c>
      <c r="D127" s="56"/>
      <c r="E127" s="57"/>
      <c r="F127" s="109">
        <f>350+3065+535.1+7596+211.4</f>
        <v>11757.5</v>
      </c>
      <c r="G127" s="117">
        <f>6427+635+484.2</f>
        <v>7546.2</v>
      </c>
      <c r="H127" s="117">
        <v>0</v>
      </c>
      <c r="I127" s="102"/>
      <c r="J127" s="102"/>
    </row>
    <row r="128" spans="1:10" s="15" customFormat="1" ht="15.75">
      <c r="A128" s="76" t="s">
        <v>99</v>
      </c>
      <c r="B128" s="53" t="s">
        <v>33</v>
      </c>
      <c r="C128" s="56" t="s">
        <v>105</v>
      </c>
      <c r="D128" s="56" t="s">
        <v>75</v>
      </c>
      <c r="E128" s="57" t="s">
        <v>87</v>
      </c>
      <c r="F128" s="109">
        <f>3000-2335-305-58.5</f>
        <v>301.5</v>
      </c>
      <c r="G128" s="117">
        <f>3000-340-635-823</f>
        <v>1202</v>
      </c>
      <c r="H128" s="117">
        <f>3000-347.5</f>
        <v>2652.5</v>
      </c>
      <c r="I128" s="102"/>
      <c r="J128" s="102"/>
    </row>
    <row r="129" spans="1:10" s="15" customFormat="1" ht="52.5" customHeight="1">
      <c r="A129" s="62" t="s">
        <v>236</v>
      </c>
      <c r="B129" s="53" t="s">
        <v>237</v>
      </c>
      <c r="C129" s="56"/>
      <c r="D129" s="56"/>
      <c r="E129" s="57"/>
      <c r="F129" s="109">
        <f>F130</f>
        <v>4095.2</v>
      </c>
      <c r="G129" s="117">
        <f>G130</f>
        <v>5220</v>
      </c>
      <c r="H129" s="117">
        <v>0</v>
      </c>
      <c r="I129" s="102"/>
      <c r="J129" s="102"/>
    </row>
    <row r="130" spans="1:10" s="15" customFormat="1" ht="36.75" customHeight="1">
      <c r="A130" s="62" t="s">
        <v>182</v>
      </c>
      <c r="B130" s="53" t="s">
        <v>238</v>
      </c>
      <c r="C130" s="56" t="s">
        <v>105</v>
      </c>
      <c r="D130" s="56" t="s">
        <v>76</v>
      </c>
      <c r="E130" s="57" t="s">
        <v>86</v>
      </c>
      <c r="F130" s="109">
        <f>4000+4+91.2</f>
        <v>4095.2</v>
      </c>
      <c r="G130" s="117">
        <v>5220</v>
      </c>
      <c r="H130" s="117">
        <v>0</v>
      </c>
      <c r="I130" s="102"/>
      <c r="J130" s="102"/>
    </row>
    <row r="131" spans="1:10" s="15" customFormat="1" ht="36.75" customHeight="1">
      <c r="A131" s="62" t="s">
        <v>286</v>
      </c>
      <c r="B131" s="53" t="s">
        <v>289</v>
      </c>
      <c r="C131" s="56"/>
      <c r="D131" s="56"/>
      <c r="E131" s="57"/>
      <c r="F131" s="109">
        <f>F132</f>
        <v>3015.5</v>
      </c>
      <c r="G131" s="117">
        <v>0</v>
      </c>
      <c r="H131" s="117">
        <v>0</v>
      </c>
      <c r="I131" s="102"/>
      <c r="J131" s="102"/>
    </row>
    <row r="132" spans="1:10" s="15" customFormat="1" ht="36.75" customHeight="1">
      <c r="A132" s="62" t="s">
        <v>287</v>
      </c>
      <c r="B132" s="53" t="s">
        <v>288</v>
      </c>
      <c r="C132" s="56" t="s">
        <v>105</v>
      </c>
      <c r="D132" s="56" t="s">
        <v>75</v>
      </c>
      <c r="E132" s="57" t="s">
        <v>88</v>
      </c>
      <c r="F132" s="109">
        <f>1834+1123+58.5</f>
        <v>3015.5</v>
      </c>
      <c r="G132" s="117">
        <v>0</v>
      </c>
      <c r="H132" s="117">
        <v>0</v>
      </c>
      <c r="I132" s="102"/>
      <c r="J132" s="102"/>
    </row>
    <row r="133" spans="1:10" s="15" customFormat="1" ht="112.5" customHeight="1">
      <c r="A133" s="65" t="s">
        <v>276</v>
      </c>
      <c r="B133" s="59" t="s">
        <v>34</v>
      </c>
      <c r="C133" s="56"/>
      <c r="D133" s="56"/>
      <c r="E133" s="57"/>
      <c r="F133" s="108">
        <f>F134+F141</f>
        <v>317</v>
      </c>
      <c r="G133" s="116">
        <f>G134+G141</f>
        <v>225</v>
      </c>
      <c r="H133" s="116">
        <f>H134+H141</f>
        <v>225</v>
      </c>
      <c r="I133" s="101"/>
      <c r="J133" s="101"/>
    </row>
    <row r="134" spans="1:10" s="15" customFormat="1" ht="48" customHeight="1">
      <c r="A134" s="65" t="s">
        <v>36</v>
      </c>
      <c r="B134" s="53" t="s">
        <v>37</v>
      </c>
      <c r="C134" s="56"/>
      <c r="D134" s="56"/>
      <c r="E134" s="57"/>
      <c r="F134" s="109">
        <f>F135+F138</f>
        <v>210</v>
      </c>
      <c r="G134" s="117">
        <f>G135+G138</f>
        <v>210</v>
      </c>
      <c r="H134" s="117">
        <f>H135+H138</f>
        <v>210</v>
      </c>
      <c r="I134" s="102"/>
      <c r="J134" s="102"/>
    </row>
    <row r="135" spans="1:10" s="15" customFormat="1" ht="28.5" customHeight="1">
      <c r="A135" s="65" t="s">
        <v>35</v>
      </c>
      <c r="B135" s="53" t="s">
        <v>38</v>
      </c>
      <c r="C135" s="56"/>
      <c r="D135" s="56"/>
      <c r="E135" s="57"/>
      <c r="F135" s="109">
        <f t="shared" ref="F135:H136" si="23">F136</f>
        <v>150</v>
      </c>
      <c r="G135" s="117">
        <f t="shared" si="23"/>
        <v>150</v>
      </c>
      <c r="H135" s="117">
        <f t="shared" si="23"/>
        <v>150</v>
      </c>
      <c r="I135" s="102"/>
      <c r="J135" s="102"/>
    </row>
    <row r="136" spans="1:10" ht="31.5">
      <c r="A136" s="70" t="s">
        <v>106</v>
      </c>
      <c r="B136" s="53" t="s">
        <v>38</v>
      </c>
      <c r="C136" s="58" t="s">
        <v>78</v>
      </c>
      <c r="D136" s="58"/>
      <c r="E136" s="66"/>
      <c r="F136" s="109">
        <f t="shared" si="23"/>
        <v>150</v>
      </c>
      <c r="G136" s="117">
        <f t="shared" si="23"/>
        <v>150</v>
      </c>
      <c r="H136" s="117">
        <f t="shared" si="23"/>
        <v>150</v>
      </c>
      <c r="I136" s="102"/>
      <c r="J136" s="102"/>
    </row>
    <row r="137" spans="1:10" s="15" customFormat="1" ht="31.5">
      <c r="A137" s="77" t="s">
        <v>70</v>
      </c>
      <c r="B137" s="53" t="s">
        <v>38</v>
      </c>
      <c r="C137" s="58" t="s">
        <v>78</v>
      </c>
      <c r="D137" s="58" t="s">
        <v>88</v>
      </c>
      <c r="E137" s="66" t="s">
        <v>77</v>
      </c>
      <c r="F137" s="109">
        <v>150</v>
      </c>
      <c r="G137" s="117">
        <v>150</v>
      </c>
      <c r="H137" s="117">
        <v>150</v>
      </c>
      <c r="I137" s="102"/>
      <c r="J137" s="102"/>
    </row>
    <row r="138" spans="1:10" s="15" customFormat="1" ht="37.5" customHeight="1">
      <c r="A138" s="65" t="s">
        <v>149</v>
      </c>
      <c r="B138" s="53" t="s">
        <v>39</v>
      </c>
      <c r="C138" s="58"/>
      <c r="D138" s="58"/>
      <c r="E138" s="66"/>
      <c r="F138" s="109">
        <f t="shared" ref="F138:H139" si="24">F139</f>
        <v>60</v>
      </c>
      <c r="G138" s="117">
        <f t="shared" si="24"/>
        <v>60</v>
      </c>
      <c r="H138" s="117">
        <f t="shared" si="24"/>
        <v>60</v>
      </c>
      <c r="I138" s="102"/>
      <c r="J138" s="102"/>
    </row>
    <row r="139" spans="1:10" s="15" customFormat="1" ht="31.5">
      <c r="A139" s="70" t="s">
        <v>106</v>
      </c>
      <c r="B139" s="53" t="s">
        <v>39</v>
      </c>
      <c r="C139" s="58" t="s">
        <v>78</v>
      </c>
      <c r="D139" s="58"/>
      <c r="E139" s="66"/>
      <c r="F139" s="109">
        <f t="shared" si="24"/>
        <v>60</v>
      </c>
      <c r="G139" s="117">
        <f t="shared" si="24"/>
        <v>60</v>
      </c>
      <c r="H139" s="117">
        <f t="shared" si="24"/>
        <v>60</v>
      </c>
      <c r="I139" s="102"/>
      <c r="J139" s="102"/>
    </row>
    <row r="140" spans="1:10" s="15" customFormat="1" ht="31.5">
      <c r="A140" s="77" t="s">
        <v>70</v>
      </c>
      <c r="B140" s="53" t="s">
        <v>39</v>
      </c>
      <c r="C140" s="58" t="s">
        <v>78</v>
      </c>
      <c r="D140" s="58" t="s">
        <v>88</v>
      </c>
      <c r="E140" s="66" t="s">
        <v>77</v>
      </c>
      <c r="F140" s="109">
        <v>60</v>
      </c>
      <c r="G140" s="117">
        <v>60</v>
      </c>
      <c r="H140" s="117">
        <v>60</v>
      </c>
      <c r="I140" s="102"/>
      <c r="J140" s="102"/>
    </row>
    <row r="141" spans="1:10" s="15" customFormat="1" ht="47.25">
      <c r="A141" s="65" t="s">
        <v>239</v>
      </c>
      <c r="B141" s="53" t="s">
        <v>41</v>
      </c>
      <c r="C141" s="58"/>
      <c r="D141" s="58"/>
      <c r="E141" s="66"/>
      <c r="F141" s="109">
        <f>F142+F145</f>
        <v>107</v>
      </c>
      <c r="G141" s="117">
        <f>G142+G145</f>
        <v>15</v>
      </c>
      <c r="H141" s="117">
        <f>H142+H145</f>
        <v>15</v>
      </c>
      <c r="I141" s="102"/>
      <c r="J141" s="102"/>
    </row>
    <row r="142" spans="1:10" s="15" customFormat="1" ht="39.75" customHeight="1">
      <c r="A142" s="65" t="s">
        <v>40</v>
      </c>
      <c r="B142" s="53" t="s">
        <v>42</v>
      </c>
      <c r="C142" s="58"/>
      <c r="D142" s="58"/>
      <c r="E142" s="66"/>
      <c r="F142" s="109">
        <f t="shared" ref="F142:H143" si="25">F143</f>
        <v>6</v>
      </c>
      <c r="G142" s="117">
        <f t="shared" si="25"/>
        <v>10</v>
      </c>
      <c r="H142" s="117">
        <f t="shared" si="25"/>
        <v>10</v>
      </c>
      <c r="I142" s="102"/>
      <c r="J142" s="102"/>
    </row>
    <row r="143" spans="1:10" s="15" customFormat="1" ht="31.5">
      <c r="A143" s="70" t="s">
        <v>110</v>
      </c>
      <c r="B143" s="53" t="s">
        <v>42</v>
      </c>
      <c r="C143" s="58" t="s">
        <v>78</v>
      </c>
      <c r="D143" s="58"/>
      <c r="E143" s="66"/>
      <c r="F143" s="109">
        <f t="shared" si="25"/>
        <v>6</v>
      </c>
      <c r="G143" s="117">
        <f t="shared" si="25"/>
        <v>10</v>
      </c>
      <c r="H143" s="117">
        <f t="shared" si="25"/>
        <v>10</v>
      </c>
      <c r="I143" s="102"/>
      <c r="J143" s="102"/>
    </row>
    <row r="144" spans="1:10" s="15" customFormat="1" ht="36" customHeight="1">
      <c r="A144" s="77" t="s">
        <v>72</v>
      </c>
      <c r="B144" s="53" t="s">
        <v>42</v>
      </c>
      <c r="C144" s="58" t="s">
        <v>78</v>
      </c>
      <c r="D144" s="58" t="s">
        <v>88</v>
      </c>
      <c r="E144" s="66" t="s">
        <v>77</v>
      </c>
      <c r="F144" s="109">
        <f>10-4</f>
        <v>6</v>
      </c>
      <c r="G144" s="117">
        <v>10</v>
      </c>
      <c r="H144" s="117">
        <v>10</v>
      </c>
      <c r="I144" s="102"/>
      <c r="J144" s="102"/>
    </row>
    <row r="145" spans="1:10" s="15" customFormat="1" ht="33.75" customHeight="1">
      <c r="A145" s="65" t="s">
        <v>43</v>
      </c>
      <c r="B145" s="53" t="s">
        <v>44</v>
      </c>
      <c r="C145" s="58"/>
      <c r="D145" s="58"/>
      <c r="E145" s="66"/>
      <c r="F145" s="109">
        <f t="shared" ref="F145:H146" si="26">F146</f>
        <v>101</v>
      </c>
      <c r="G145" s="117">
        <f t="shared" si="26"/>
        <v>5</v>
      </c>
      <c r="H145" s="117">
        <f t="shared" si="26"/>
        <v>5</v>
      </c>
      <c r="I145" s="102"/>
      <c r="J145" s="102"/>
    </row>
    <row r="146" spans="1:10" s="15" customFormat="1" ht="31.5">
      <c r="A146" s="70" t="s">
        <v>110</v>
      </c>
      <c r="B146" s="53" t="s">
        <v>44</v>
      </c>
      <c r="C146" s="58" t="s">
        <v>78</v>
      </c>
      <c r="D146" s="58"/>
      <c r="E146" s="66"/>
      <c r="F146" s="109">
        <f t="shared" si="26"/>
        <v>101</v>
      </c>
      <c r="G146" s="117">
        <f t="shared" si="26"/>
        <v>5</v>
      </c>
      <c r="H146" s="117">
        <f t="shared" si="26"/>
        <v>5</v>
      </c>
      <c r="I146" s="102"/>
      <c r="J146" s="102"/>
    </row>
    <row r="147" spans="1:10" s="15" customFormat="1" ht="31.5">
      <c r="A147" s="77" t="s">
        <v>70</v>
      </c>
      <c r="B147" s="53" t="s">
        <v>44</v>
      </c>
      <c r="C147" s="58" t="s">
        <v>78</v>
      </c>
      <c r="D147" s="58" t="s">
        <v>88</v>
      </c>
      <c r="E147" s="66" t="s">
        <v>77</v>
      </c>
      <c r="F147" s="109">
        <f>5+96</f>
        <v>101</v>
      </c>
      <c r="G147" s="117">
        <v>5</v>
      </c>
      <c r="H147" s="117">
        <v>5</v>
      </c>
      <c r="I147" s="102"/>
      <c r="J147" s="102"/>
    </row>
    <row r="148" spans="1:10" s="15" customFormat="1" ht="96.75" customHeight="1">
      <c r="A148" s="65" t="s">
        <v>277</v>
      </c>
      <c r="B148" s="59" t="s">
        <v>45</v>
      </c>
      <c r="C148" s="58"/>
      <c r="D148" s="58"/>
      <c r="E148" s="66"/>
      <c r="F148" s="109">
        <f>F149</f>
        <v>3920.1</v>
      </c>
      <c r="G148" s="117">
        <f>G149</f>
        <v>417.3</v>
      </c>
      <c r="H148" s="117">
        <f>H149</f>
        <v>0</v>
      </c>
      <c r="I148" s="102"/>
      <c r="J148" s="102"/>
    </row>
    <row r="149" spans="1:10" s="15" customFormat="1" ht="82.5" customHeight="1">
      <c r="A149" s="84" t="s">
        <v>240</v>
      </c>
      <c r="B149" s="59" t="s">
        <v>183</v>
      </c>
      <c r="C149" s="58"/>
      <c r="D149" s="58"/>
      <c r="E149" s="66"/>
      <c r="F149" s="109">
        <f>F150+F156+F159</f>
        <v>3920.1</v>
      </c>
      <c r="G149" s="109">
        <f>G150+G156+G159</f>
        <v>417.3</v>
      </c>
      <c r="H149" s="109">
        <f>H150+H156+H159</f>
        <v>0</v>
      </c>
      <c r="I149" s="102"/>
      <c r="J149" s="102"/>
    </row>
    <row r="150" spans="1:10" s="15" customFormat="1" ht="48" customHeight="1">
      <c r="A150" s="84" t="s">
        <v>242</v>
      </c>
      <c r="B150" s="53" t="s">
        <v>241</v>
      </c>
      <c r="C150" s="58"/>
      <c r="D150" s="58"/>
      <c r="E150" s="66"/>
      <c r="F150" s="109">
        <f>F151+F154</f>
        <v>215</v>
      </c>
      <c r="G150" s="109">
        <f>G151+G154</f>
        <v>0</v>
      </c>
      <c r="H150" s="109">
        <f>H151+H154</f>
        <v>0</v>
      </c>
      <c r="I150" s="102"/>
      <c r="J150" s="102"/>
    </row>
    <row r="151" spans="1:10" s="15" customFormat="1" ht="31.5">
      <c r="A151" s="86" t="s">
        <v>46</v>
      </c>
      <c r="B151" s="83" t="s">
        <v>184</v>
      </c>
      <c r="C151" s="58"/>
      <c r="D151" s="58"/>
      <c r="E151" s="66"/>
      <c r="F151" s="109">
        <f t="shared" ref="F151:H152" si="27">F152</f>
        <v>200</v>
      </c>
      <c r="G151" s="117">
        <f t="shared" si="27"/>
        <v>0</v>
      </c>
      <c r="H151" s="117">
        <f t="shared" si="27"/>
        <v>0</v>
      </c>
      <c r="I151" s="102"/>
      <c r="J151" s="102"/>
    </row>
    <row r="152" spans="1:10" s="15" customFormat="1" ht="31.5">
      <c r="A152" s="85" t="s">
        <v>110</v>
      </c>
      <c r="B152" s="53" t="s">
        <v>184</v>
      </c>
      <c r="C152" s="58" t="s">
        <v>78</v>
      </c>
      <c r="D152" s="58"/>
      <c r="E152" s="66"/>
      <c r="F152" s="109">
        <f t="shared" si="27"/>
        <v>200</v>
      </c>
      <c r="G152" s="117">
        <f t="shared" si="27"/>
        <v>0</v>
      </c>
      <c r="H152" s="117">
        <f t="shared" si="27"/>
        <v>0</v>
      </c>
      <c r="I152" s="102"/>
      <c r="J152" s="102"/>
    </row>
    <row r="153" spans="1:10" s="15" customFormat="1" ht="15.75">
      <c r="A153" s="77" t="s">
        <v>84</v>
      </c>
      <c r="B153" s="53" t="s">
        <v>184</v>
      </c>
      <c r="C153" s="58" t="s">
        <v>78</v>
      </c>
      <c r="D153" s="58" t="s">
        <v>86</v>
      </c>
      <c r="E153" s="66" t="s">
        <v>62</v>
      </c>
      <c r="F153" s="109">
        <v>200</v>
      </c>
      <c r="G153" s="117">
        <v>0</v>
      </c>
      <c r="H153" s="117">
        <v>0</v>
      </c>
      <c r="I153" s="102"/>
      <c r="J153" s="102"/>
    </row>
    <row r="154" spans="1:10" s="15" customFormat="1" ht="31.5">
      <c r="A154" s="77" t="s">
        <v>246</v>
      </c>
      <c r="B154" s="53" t="s">
        <v>247</v>
      </c>
      <c r="C154" s="58"/>
      <c r="D154" s="58"/>
      <c r="E154" s="66"/>
      <c r="F154" s="109">
        <f>F155</f>
        <v>15</v>
      </c>
      <c r="G154" s="117">
        <f>G155</f>
        <v>0</v>
      </c>
      <c r="H154" s="117">
        <f>H155</f>
        <v>0</v>
      </c>
      <c r="I154" s="102"/>
      <c r="J154" s="102"/>
    </row>
    <row r="155" spans="1:10" s="15" customFormat="1" ht="31.5">
      <c r="A155" s="85" t="s">
        <v>110</v>
      </c>
      <c r="B155" s="53" t="s">
        <v>247</v>
      </c>
      <c r="C155" s="58" t="s">
        <v>78</v>
      </c>
      <c r="D155" s="58" t="s">
        <v>86</v>
      </c>
      <c r="E155" s="66" t="s">
        <v>62</v>
      </c>
      <c r="F155" s="109">
        <v>15</v>
      </c>
      <c r="G155" s="117">
        <v>0</v>
      </c>
      <c r="H155" s="117">
        <v>0</v>
      </c>
      <c r="I155" s="102"/>
      <c r="J155" s="102"/>
    </row>
    <row r="156" spans="1:10" s="15" customFormat="1" ht="60" customHeight="1">
      <c r="A156" s="77" t="s">
        <v>283</v>
      </c>
      <c r="B156" s="53" t="s">
        <v>243</v>
      </c>
      <c r="C156" s="58"/>
      <c r="D156" s="58"/>
      <c r="E156" s="66"/>
      <c r="F156" s="109">
        <f>F157+F158</f>
        <v>2083</v>
      </c>
      <c r="G156" s="117">
        <f>G157</f>
        <v>257</v>
      </c>
      <c r="H156" s="117">
        <f>H157</f>
        <v>0</v>
      </c>
      <c r="I156" s="102"/>
      <c r="J156" s="102"/>
    </row>
    <row r="157" spans="1:10" s="15" customFormat="1" ht="46.5" customHeight="1">
      <c r="A157" s="65" t="s">
        <v>284</v>
      </c>
      <c r="B157" s="53" t="s">
        <v>285</v>
      </c>
      <c r="C157" s="58" t="s">
        <v>78</v>
      </c>
      <c r="D157" s="58" t="s">
        <v>75</v>
      </c>
      <c r="E157" s="66" t="s">
        <v>88</v>
      </c>
      <c r="F157" s="109">
        <f>147.9+992.1</f>
        <v>1140</v>
      </c>
      <c r="G157" s="117">
        <v>257</v>
      </c>
      <c r="H157" s="117">
        <v>0</v>
      </c>
      <c r="I157" s="102"/>
      <c r="J157" s="102"/>
    </row>
    <row r="158" spans="1:10" s="15" customFormat="1" ht="46.5" customHeight="1">
      <c r="A158" s="65" t="s">
        <v>284</v>
      </c>
      <c r="B158" s="53" t="s">
        <v>285</v>
      </c>
      <c r="C158" s="58" t="s">
        <v>78</v>
      </c>
      <c r="D158" s="58" t="s">
        <v>74</v>
      </c>
      <c r="E158" s="66" t="s">
        <v>77</v>
      </c>
      <c r="F158" s="109">
        <f>123.9+819.1</f>
        <v>943</v>
      </c>
      <c r="G158" s="117">
        <v>0</v>
      </c>
      <c r="H158" s="117">
        <v>0</v>
      </c>
      <c r="I158" s="102"/>
      <c r="J158" s="102"/>
    </row>
    <row r="159" spans="1:10" s="15" customFormat="1" ht="78.75">
      <c r="A159" s="70" t="s">
        <v>252</v>
      </c>
      <c r="B159" s="53" t="s">
        <v>244</v>
      </c>
      <c r="C159" s="58" t="s">
        <v>78</v>
      </c>
      <c r="D159" s="58"/>
      <c r="E159" s="66"/>
      <c r="F159" s="109">
        <f>F160</f>
        <v>1622.1</v>
      </c>
      <c r="G159" s="117">
        <f>G160</f>
        <v>160.30000000000001</v>
      </c>
      <c r="H159" s="117">
        <f>H160</f>
        <v>0</v>
      </c>
      <c r="I159" s="102"/>
      <c r="J159" s="102"/>
    </row>
    <row r="160" spans="1:10" s="15" customFormat="1" ht="82.5" customHeight="1">
      <c r="A160" s="65" t="s">
        <v>256</v>
      </c>
      <c r="B160" s="53" t="s">
        <v>253</v>
      </c>
      <c r="C160" s="58" t="s">
        <v>78</v>
      </c>
      <c r="D160" s="58" t="s">
        <v>75</v>
      </c>
      <c r="E160" s="66" t="s">
        <v>88</v>
      </c>
      <c r="F160" s="109">
        <f>1028.8+113.2+430.1+50</f>
        <v>1622.1</v>
      </c>
      <c r="G160" s="117">
        <v>160.30000000000001</v>
      </c>
      <c r="H160" s="117">
        <v>0</v>
      </c>
      <c r="I160" s="102"/>
      <c r="J160" s="102"/>
    </row>
    <row r="161" spans="1:10" s="35" customFormat="1" ht="33" customHeight="1">
      <c r="A161" s="78" t="s">
        <v>100</v>
      </c>
      <c r="B161" s="71" t="s">
        <v>47</v>
      </c>
      <c r="C161" s="72"/>
      <c r="D161" s="72"/>
      <c r="E161" s="73"/>
      <c r="F161" s="110">
        <f>F162</f>
        <v>18546.099999999999</v>
      </c>
      <c r="G161" s="118">
        <f>G162</f>
        <v>15735.499999999998</v>
      </c>
      <c r="H161" s="118">
        <f>H162</f>
        <v>16254.9</v>
      </c>
      <c r="I161" s="103"/>
      <c r="J161" s="103"/>
    </row>
    <row r="162" spans="1:10" s="15" customFormat="1" ht="31.5" customHeight="1">
      <c r="A162" s="70" t="s">
        <v>101</v>
      </c>
      <c r="B162" s="53" t="s">
        <v>48</v>
      </c>
      <c r="C162" s="56"/>
      <c r="D162" s="56"/>
      <c r="E162" s="57"/>
      <c r="F162" s="109">
        <f>F163+F166+F186+F194+F200+F204+F178+F177+F182+F185+F180</f>
        <v>18546.099999999999</v>
      </c>
      <c r="G162" s="117">
        <f>G163+G166+G186+G194+G200+G204+G178</f>
        <v>15735.499999999998</v>
      </c>
      <c r="H162" s="117">
        <f>H163+H166+H186+H194+H200+H204+H178</f>
        <v>16254.9</v>
      </c>
      <c r="I162" s="102"/>
      <c r="J162" s="102"/>
    </row>
    <row r="163" spans="1:10" s="15" customFormat="1" ht="31.5">
      <c r="A163" s="70" t="s">
        <v>90</v>
      </c>
      <c r="B163" s="53" t="s">
        <v>154</v>
      </c>
      <c r="C163" s="56"/>
      <c r="D163" s="56"/>
      <c r="E163" s="57"/>
      <c r="F163" s="109">
        <f t="shared" ref="F163:H164" si="28">F164</f>
        <v>1478.6</v>
      </c>
      <c r="G163" s="117">
        <f t="shared" si="28"/>
        <v>1537.8</v>
      </c>
      <c r="H163" s="117">
        <f t="shared" si="28"/>
        <v>1599.3</v>
      </c>
      <c r="I163" s="102"/>
      <c r="J163" s="102"/>
    </row>
    <row r="164" spans="1:10" s="15" customFormat="1" ht="31.5">
      <c r="A164" s="70" t="s">
        <v>108</v>
      </c>
      <c r="B164" s="53" t="s">
        <v>154</v>
      </c>
      <c r="C164" s="56" t="s">
        <v>53</v>
      </c>
      <c r="D164" s="56"/>
      <c r="E164" s="57"/>
      <c r="F164" s="109">
        <f t="shared" si="28"/>
        <v>1478.6</v>
      </c>
      <c r="G164" s="117">
        <f t="shared" si="28"/>
        <v>1537.8</v>
      </c>
      <c r="H164" s="117">
        <f t="shared" si="28"/>
        <v>1599.3</v>
      </c>
      <c r="I164" s="102"/>
      <c r="J164" s="102"/>
    </row>
    <row r="165" spans="1:10" s="15" customFormat="1" ht="13.5" customHeight="1">
      <c r="A165" s="70" t="s">
        <v>102</v>
      </c>
      <c r="B165" s="53" t="s">
        <v>154</v>
      </c>
      <c r="C165" s="56" t="s">
        <v>53</v>
      </c>
      <c r="D165" s="56" t="s">
        <v>86</v>
      </c>
      <c r="E165" s="57" t="s">
        <v>74</v>
      </c>
      <c r="F165" s="109">
        <v>1478.6</v>
      </c>
      <c r="G165" s="117">
        <v>1537.8</v>
      </c>
      <c r="H165" s="117">
        <v>1599.3</v>
      </c>
      <c r="I165" s="102"/>
      <c r="J165" s="102"/>
    </row>
    <row r="166" spans="1:10" s="15" customFormat="1" ht="33" customHeight="1">
      <c r="A166" s="70" t="s">
        <v>89</v>
      </c>
      <c r="B166" s="53" t="s">
        <v>155</v>
      </c>
      <c r="C166" s="56"/>
      <c r="D166" s="56"/>
      <c r="E166" s="57"/>
      <c r="F166" s="109">
        <f>F167+F170+F173</f>
        <v>12428</v>
      </c>
      <c r="G166" s="117">
        <f>G167+G170+G173</f>
        <v>12465</v>
      </c>
      <c r="H166" s="117">
        <f>H167+H170+H173</f>
        <v>12962.7</v>
      </c>
      <c r="I166" s="102"/>
      <c r="J166" s="102"/>
    </row>
    <row r="167" spans="1:10" s="15" customFormat="1" ht="31.5">
      <c r="A167" s="70" t="s">
        <v>108</v>
      </c>
      <c r="B167" s="53" t="s">
        <v>155</v>
      </c>
      <c r="C167" s="56" t="s">
        <v>53</v>
      </c>
      <c r="D167" s="56"/>
      <c r="E167" s="57"/>
      <c r="F167" s="109">
        <f>F168+F169</f>
        <v>9622.7999999999993</v>
      </c>
      <c r="G167" s="117">
        <f>G168+G169</f>
        <v>10007.700000000001</v>
      </c>
      <c r="H167" s="117">
        <f>H168+H169</f>
        <v>10408</v>
      </c>
      <c r="I167" s="102"/>
      <c r="J167" s="102"/>
    </row>
    <row r="168" spans="1:10" s="15" customFormat="1" ht="48.75" customHeight="1">
      <c r="A168" s="70" t="s">
        <v>83</v>
      </c>
      <c r="B168" s="53" t="s">
        <v>155</v>
      </c>
      <c r="C168" s="56" t="s">
        <v>53</v>
      </c>
      <c r="D168" s="56" t="s">
        <v>86</v>
      </c>
      <c r="E168" s="57" t="s">
        <v>88</v>
      </c>
      <c r="F168" s="109">
        <v>814.5</v>
      </c>
      <c r="G168" s="117">
        <v>847.1</v>
      </c>
      <c r="H168" s="117">
        <v>880.9</v>
      </c>
      <c r="I168" s="102"/>
      <c r="J168" s="102"/>
    </row>
    <row r="169" spans="1:10" s="15" customFormat="1" ht="13.5" customHeight="1">
      <c r="A169" s="70" t="s">
        <v>102</v>
      </c>
      <c r="B169" s="53" t="s">
        <v>155</v>
      </c>
      <c r="C169" s="56" t="s">
        <v>53</v>
      </c>
      <c r="D169" s="56" t="s">
        <v>86</v>
      </c>
      <c r="E169" s="57" t="s">
        <v>74</v>
      </c>
      <c r="F169" s="109">
        <v>8808.2999999999993</v>
      </c>
      <c r="G169" s="117">
        <v>9160.6</v>
      </c>
      <c r="H169" s="117">
        <v>9527.1</v>
      </c>
      <c r="I169" s="102"/>
      <c r="J169" s="102"/>
    </row>
    <row r="170" spans="1:10" s="15" customFormat="1" ht="31.5">
      <c r="A170" s="70" t="s">
        <v>110</v>
      </c>
      <c r="B170" s="53" t="s">
        <v>155</v>
      </c>
      <c r="C170" s="56" t="s">
        <v>78</v>
      </c>
      <c r="D170" s="56"/>
      <c r="E170" s="57"/>
      <c r="F170" s="109">
        <f>F171+F172</f>
        <v>2777.6</v>
      </c>
      <c r="G170" s="117">
        <f>G171+G172</f>
        <v>2429.4</v>
      </c>
      <c r="H170" s="117">
        <f>H171+H172</f>
        <v>2526.6</v>
      </c>
      <c r="I170" s="102"/>
      <c r="J170" s="102"/>
    </row>
    <row r="171" spans="1:10" s="15" customFormat="1" ht="46.5" customHeight="1">
      <c r="A171" s="70" t="s">
        <v>109</v>
      </c>
      <c r="B171" s="53" t="s">
        <v>155</v>
      </c>
      <c r="C171" s="56" t="s">
        <v>78</v>
      </c>
      <c r="D171" s="56" t="s">
        <v>86</v>
      </c>
      <c r="E171" s="57" t="s">
        <v>88</v>
      </c>
      <c r="F171" s="109">
        <v>178.5</v>
      </c>
      <c r="G171" s="117">
        <v>154.4</v>
      </c>
      <c r="H171" s="117">
        <v>160.6</v>
      </c>
      <c r="I171" s="102"/>
      <c r="J171" s="102"/>
    </row>
    <row r="172" spans="1:10" s="15" customFormat="1" ht="15.75">
      <c r="A172" s="70" t="s">
        <v>102</v>
      </c>
      <c r="B172" s="53" t="s">
        <v>155</v>
      </c>
      <c r="C172" s="56" t="s">
        <v>78</v>
      </c>
      <c r="D172" s="56" t="s">
        <v>86</v>
      </c>
      <c r="E172" s="57" t="s">
        <v>74</v>
      </c>
      <c r="F172" s="109">
        <f>2874-274.9</f>
        <v>2599.1</v>
      </c>
      <c r="G172" s="117">
        <v>2275</v>
      </c>
      <c r="H172" s="117">
        <v>2366</v>
      </c>
      <c r="I172" s="102"/>
      <c r="J172" s="102"/>
    </row>
    <row r="173" spans="1:10" s="15" customFormat="1" ht="15" customHeight="1">
      <c r="A173" s="70" t="s">
        <v>73</v>
      </c>
      <c r="B173" s="53" t="s">
        <v>155</v>
      </c>
      <c r="C173" s="56" t="s">
        <v>52</v>
      </c>
      <c r="D173" s="56"/>
      <c r="E173" s="57"/>
      <c r="F173" s="109">
        <f>F174+F175</f>
        <v>27.6</v>
      </c>
      <c r="G173" s="117">
        <f>G174+G175</f>
        <v>27.900000000000002</v>
      </c>
      <c r="H173" s="117">
        <f>H174+H175</f>
        <v>28.1</v>
      </c>
      <c r="I173" s="102"/>
      <c r="J173" s="102"/>
    </row>
    <row r="174" spans="1:10" s="15" customFormat="1" ht="46.5" customHeight="1">
      <c r="A174" s="70" t="s">
        <v>109</v>
      </c>
      <c r="B174" s="53" t="s">
        <v>155</v>
      </c>
      <c r="C174" s="56" t="s">
        <v>52</v>
      </c>
      <c r="D174" s="56" t="s">
        <v>86</v>
      </c>
      <c r="E174" s="57" t="s">
        <v>88</v>
      </c>
      <c r="F174" s="109">
        <v>6.5</v>
      </c>
      <c r="G174" s="117">
        <v>6.8</v>
      </c>
      <c r="H174" s="117">
        <v>7</v>
      </c>
      <c r="I174" s="102"/>
      <c r="J174" s="102"/>
    </row>
    <row r="175" spans="1:10" s="15" customFormat="1" ht="18" customHeight="1">
      <c r="A175" s="70" t="s">
        <v>102</v>
      </c>
      <c r="B175" s="53" t="s">
        <v>155</v>
      </c>
      <c r="C175" s="56" t="s">
        <v>52</v>
      </c>
      <c r="D175" s="56" t="s">
        <v>86</v>
      </c>
      <c r="E175" s="57" t="s">
        <v>74</v>
      </c>
      <c r="F175" s="109">
        <v>21.1</v>
      </c>
      <c r="G175" s="117">
        <v>21.1</v>
      </c>
      <c r="H175" s="117">
        <v>21.1</v>
      </c>
      <c r="I175" s="102"/>
      <c r="J175" s="102"/>
    </row>
    <row r="176" spans="1:10" s="15" customFormat="1" ht="39.75" customHeight="1">
      <c r="A176" s="70" t="s">
        <v>248</v>
      </c>
      <c r="B176" s="53" t="s">
        <v>250</v>
      </c>
      <c r="C176" s="56"/>
      <c r="D176" s="56"/>
      <c r="E176" s="57"/>
      <c r="F176" s="109">
        <v>260</v>
      </c>
      <c r="G176" s="117">
        <v>0</v>
      </c>
      <c r="H176" s="117">
        <v>0</v>
      </c>
      <c r="I176" s="102"/>
      <c r="J176" s="102"/>
    </row>
    <row r="177" spans="1:10" s="15" customFormat="1" ht="18" customHeight="1">
      <c r="A177" s="70" t="s">
        <v>257</v>
      </c>
      <c r="B177" s="53" t="s">
        <v>250</v>
      </c>
      <c r="C177" s="56" t="s">
        <v>291</v>
      </c>
      <c r="D177" s="56" t="s">
        <v>86</v>
      </c>
      <c r="E177" s="57" t="s">
        <v>258</v>
      </c>
      <c r="F177" s="109">
        <f>200+60+40</f>
        <v>300</v>
      </c>
      <c r="G177" s="117">
        <v>0</v>
      </c>
      <c r="H177" s="117">
        <v>0</v>
      </c>
      <c r="I177" s="102"/>
      <c r="J177" s="102"/>
    </row>
    <row r="178" spans="1:10" s="15" customFormat="1" ht="27" customHeight="1">
      <c r="A178" s="70" t="s">
        <v>248</v>
      </c>
      <c r="B178" s="53" t="s">
        <v>250</v>
      </c>
      <c r="C178" s="56"/>
      <c r="D178" s="56"/>
      <c r="E178" s="57"/>
      <c r="F178" s="109">
        <f>F179</f>
        <v>100</v>
      </c>
      <c r="G178" s="117">
        <f>G179</f>
        <v>100</v>
      </c>
      <c r="H178" s="117">
        <f>H179</f>
        <v>100</v>
      </c>
      <c r="I178" s="102"/>
      <c r="J178" s="102"/>
    </row>
    <row r="179" spans="1:10" s="15" customFormat="1" ht="18" customHeight="1">
      <c r="A179" s="70" t="s">
        <v>249</v>
      </c>
      <c r="B179" s="53" t="s">
        <v>250</v>
      </c>
      <c r="C179" s="56" t="s">
        <v>251</v>
      </c>
      <c r="D179" s="56" t="s">
        <v>86</v>
      </c>
      <c r="E179" s="57" t="s">
        <v>67</v>
      </c>
      <c r="F179" s="109">
        <v>100</v>
      </c>
      <c r="G179" s="117">
        <v>100</v>
      </c>
      <c r="H179" s="117">
        <v>100</v>
      </c>
      <c r="I179" s="102"/>
      <c r="J179" s="102"/>
    </row>
    <row r="180" spans="1:10" s="15" customFormat="1" ht="38.25" customHeight="1">
      <c r="A180" s="70" t="s">
        <v>248</v>
      </c>
      <c r="B180" s="53" t="s">
        <v>250</v>
      </c>
      <c r="C180" s="56" t="s">
        <v>78</v>
      </c>
      <c r="D180" s="56"/>
      <c r="E180" s="57"/>
      <c r="F180" s="109">
        <f>F181</f>
        <v>23</v>
      </c>
      <c r="G180" s="117">
        <f>G181</f>
        <v>0</v>
      </c>
      <c r="H180" s="117">
        <f>H181</f>
        <v>0</v>
      </c>
      <c r="I180" s="102"/>
      <c r="J180" s="102"/>
    </row>
    <row r="181" spans="1:10" s="15" customFormat="1" ht="30" customHeight="1">
      <c r="A181" s="70" t="s">
        <v>84</v>
      </c>
      <c r="B181" s="53" t="s">
        <v>250</v>
      </c>
      <c r="C181" s="56"/>
      <c r="D181" s="56" t="s">
        <v>86</v>
      </c>
      <c r="E181" s="57" t="s">
        <v>62</v>
      </c>
      <c r="F181" s="109">
        <v>23</v>
      </c>
      <c r="G181" s="117">
        <v>0</v>
      </c>
      <c r="H181" s="117">
        <v>0</v>
      </c>
      <c r="I181" s="102"/>
      <c r="J181" s="102"/>
    </row>
    <row r="182" spans="1:10" s="15" customFormat="1" ht="18" customHeight="1">
      <c r="A182" s="70" t="s">
        <v>104</v>
      </c>
      <c r="B182" s="53" t="s">
        <v>250</v>
      </c>
      <c r="C182" s="56" t="s">
        <v>78</v>
      </c>
      <c r="D182" s="56" t="s">
        <v>74</v>
      </c>
      <c r="E182" s="57" t="s">
        <v>66</v>
      </c>
      <c r="F182" s="109">
        <v>860</v>
      </c>
      <c r="G182" s="117">
        <v>0</v>
      </c>
      <c r="H182" s="117">
        <v>0</v>
      </c>
      <c r="I182" s="102"/>
      <c r="J182" s="102"/>
    </row>
    <row r="183" spans="1:10" s="15" customFormat="1" ht="36.75" customHeight="1">
      <c r="A183" s="70" t="s">
        <v>248</v>
      </c>
      <c r="B183" s="53" t="s">
        <v>250</v>
      </c>
      <c r="C183" s="56"/>
      <c r="D183" s="56"/>
      <c r="E183" s="57"/>
      <c r="F183" s="109">
        <v>860</v>
      </c>
      <c r="G183" s="117">
        <v>0</v>
      </c>
      <c r="H183" s="117">
        <v>0</v>
      </c>
      <c r="I183" s="102"/>
      <c r="J183" s="102"/>
    </row>
    <row r="184" spans="1:10" s="15" customFormat="1" ht="36.75" customHeight="1">
      <c r="A184" s="70" t="s">
        <v>248</v>
      </c>
      <c r="B184" s="53" t="s">
        <v>250</v>
      </c>
      <c r="C184" s="56"/>
      <c r="D184" s="56"/>
      <c r="E184" s="57"/>
      <c r="F184" s="109">
        <f>F185</f>
        <v>107</v>
      </c>
      <c r="G184" s="117">
        <v>0</v>
      </c>
      <c r="H184" s="117">
        <v>0</v>
      </c>
      <c r="I184" s="102"/>
      <c r="J184" s="102"/>
    </row>
    <row r="185" spans="1:10" s="15" customFormat="1" ht="36.75" customHeight="1">
      <c r="A185" s="70" t="s">
        <v>99</v>
      </c>
      <c r="B185" s="53" t="s">
        <v>250</v>
      </c>
      <c r="C185" s="56" t="s">
        <v>78</v>
      </c>
      <c r="D185" s="56" t="s">
        <v>75</v>
      </c>
      <c r="E185" s="57" t="s">
        <v>87</v>
      </c>
      <c r="F185" s="109">
        <f>77+30</f>
        <v>107</v>
      </c>
      <c r="G185" s="117">
        <v>0</v>
      </c>
      <c r="H185" s="117">
        <v>0</v>
      </c>
      <c r="I185" s="102"/>
      <c r="J185" s="102"/>
    </row>
    <row r="186" spans="1:10" s="15" customFormat="1" ht="20.25" customHeight="1">
      <c r="A186" s="70" t="s">
        <v>91</v>
      </c>
      <c r="B186" s="53" t="s">
        <v>156</v>
      </c>
      <c r="C186" s="56"/>
      <c r="D186" s="56"/>
      <c r="E186" s="57"/>
      <c r="F186" s="109">
        <f>F187+F190+F193</f>
        <v>220</v>
      </c>
      <c r="G186" s="117">
        <f>G187+G190+G193</f>
        <v>220</v>
      </c>
      <c r="H186" s="117">
        <f>H187+H190+H193</f>
        <v>220</v>
      </c>
      <c r="I186" s="102"/>
      <c r="J186" s="102"/>
    </row>
    <row r="187" spans="1:10" s="15" customFormat="1" ht="36" customHeight="1">
      <c r="A187" s="52" t="s">
        <v>71</v>
      </c>
      <c r="B187" s="53" t="s">
        <v>157</v>
      </c>
      <c r="C187" s="56"/>
      <c r="D187" s="56"/>
      <c r="E187" s="57"/>
      <c r="F187" s="109">
        <f t="shared" ref="F187:H188" si="29">F188</f>
        <v>104</v>
      </c>
      <c r="G187" s="117">
        <f t="shared" si="29"/>
        <v>104</v>
      </c>
      <c r="H187" s="117">
        <f t="shared" si="29"/>
        <v>104</v>
      </c>
      <c r="I187" s="102"/>
      <c r="J187" s="102"/>
    </row>
    <row r="188" spans="1:10" s="15" customFormat="1" ht="18.75" customHeight="1">
      <c r="A188" s="70" t="s">
        <v>55</v>
      </c>
      <c r="B188" s="53" t="s">
        <v>157</v>
      </c>
      <c r="C188" s="56" t="s">
        <v>54</v>
      </c>
      <c r="D188" s="56"/>
      <c r="E188" s="57"/>
      <c r="F188" s="109">
        <f t="shared" si="29"/>
        <v>104</v>
      </c>
      <c r="G188" s="117">
        <f t="shared" si="29"/>
        <v>104</v>
      </c>
      <c r="H188" s="117">
        <f t="shared" si="29"/>
        <v>104</v>
      </c>
      <c r="I188" s="102"/>
      <c r="J188" s="102"/>
    </row>
    <row r="189" spans="1:10" s="15" customFormat="1" ht="19.5" customHeight="1">
      <c r="A189" s="70" t="s">
        <v>102</v>
      </c>
      <c r="B189" s="53" t="s">
        <v>157</v>
      </c>
      <c r="C189" s="56" t="s">
        <v>54</v>
      </c>
      <c r="D189" s="56" t="s">
        <v>86</v>
      </c>
      <c r="E189" s="57" t="s">
        <v>74</v>
      </c>
      <c r="F189" s="109">
        <v>104</v>
      </c>
      <c r="G189" s="117">
        <v>104</v>
      </c>
      <c r="H189" s="117">
        <v>104</v>
      </c>
      <c r="I189" s="102"/>
      <c r="J189" s="102"/>
    </row>
    <row r="190" spans="1:10" s="15" customFormat="1" ht="35.25" customHeight="1">
      <c r="A190" s="52" t="s">
        <v>171</v>
      </c>
      <c r="B190" s="53" t="s">
        <v>170</v>
      </c>
      <c r="C190" s="56"/>
      <c r="D190" s="56"/>
      <c r="E190" s="57"/>
      <c r="F190" s="109">
        <f t="shared" ref="F190:H191" si="30">F191</f>
        <v>16</v>
      </c>
      <c r="G190" s="117">
        <f t="shared" si="30"/>
        <v>16</v>
      </c>
      <c r="H190" s="117">
        <f t="shared" si="30"/>
        <v>16</v>
      </c>
      <c r="I190" s="102"/>
      <c r="J190" s="102"/>
    </row>
    <row r="191" spans="1:10" s="15" customFormat="1" ht="26.25" customHeight="1">
      <c r="A191" s="70" t="s">
        <v>55</v>
      </c>
      <c r="B191" s="53" t="s">
        <v>170</v>
      </c>
      <c r="C191" s="56" t="s">
        <v>54</v>
      </c>
      <c r="D191" s="56"/>
      <c r="E191" s="57"/>
      <c r="F191" s="109">
        <f t="shared" si="30"/>
        <v>16</v>
      </c>
      <c r="G191" s="117">
        <f t="shared" si="30"/>
        <v>16</v>
      </c>
      <c r="H191" s="117">
        <f t="shared" si="30"/>
        <v>16</v>
      </c>
      <c r="I191" s="102"/>
      <c r="J191" s="102"/>
    </row>
    <row r="192" spans="1:10" s="15" customFormat="1" ht="48.75" customHeight="1">
      <c r="A192" s="70" t="s">
        <v>109</v>
      </c>
      <c r="B192" s="53" t="s">
        <v>170</v>
      </c>
      <c r="C192" s="56" t="s">
        <v>54</v>
      </c>
      <c r="D192" s="56" t="s">
        <v>86</v>
      </c>
      <c r="E192" s="57" t="s">
        <v>88</v>
      </c>
      <c r="F192" s="109">
        <v>16</v>
      </c>
      <c r="G192" s="117">
        <v>16</v>
      </c>
      <c r="H192" s="117">
        <v>16</v>
      </c>
      <c r="I192" s="102"/>
      <c r="J192" s="102"/>
    </row>
    <row r="193" spans="1:10" s="15" customFormat="1" ht="48.75" customHeight="1">
      <c r="A193" s="70" t="s">
        <v>185</v>
      </c>
      <c r="B193" s="53" t="s">
        <v>186</v>
      </c>
      <c r="C193" s="56" t="s">
        <v>54</v>
      </c>
      <c r="D193" s="56" t="s">
        <v>75</v>
      </c>
      <c r="E193" s="57" t="s">
        <v>88</v>
      </c>
      <c r="F193" s="109">
        <v>100</v>
      </c>
      <c r="G193" s="117">
        <v>100</v>
      </c>
      <c r="H193" s="117">
        <v>100</v>
      </c>
      <c r="I193" s="102"/>
      <c r="J193" s="102"/>
    </row>
    <row r="194" spans="1:10" s="15" customFormat="1" ht="45" customHeight="1">
      <c r="A194" s="52" t="s">
        <v>56</v>
      </c>
      <c r="B194" s="53" t="s">
        <v>158</v>
      </c>
      <c r="C194" s="56"/>
      <c r="D194" s="56"/>
      <c r="E194" s="57"/>
      <c r="F194" s="109">
        <f>F195</f>
        <v>278.3</v>
      </c>
      <c r="G194" s="117">
        <f>G195</f>
        <v>281.39999999999998</v>
      </c>
      <c r="H194" s="117">
        <f>H195</f>
        <v>291.5</v>
      </c>
      <c r="I194" s="102"/>
      <c r="J194" s="102"/>
    </row>
    <row r="195" spans="1:10" s="15" customFormat="1" ht="30.75" customHeight="1">
      <c r="A195" s="70" t="s">
        <v>57</v>
      </c>
      <c r="B195" s="53" t="s">
        <v>159</v>
      </c>
      <c r="C195" s="56"/>
      <c r="D195" s="56"/>
      <c r="E195" s="57"/>
      <c r="F195" s="109">
        <f>F196+F198</f>
        <v>278.3</v>
      </c>
      <c r="G195" s="117">
        <f>G196+G198</f>
        <v>281.39999999999998</v>
      </c>
      <c r="H195" s="117">
        <f>H196+H198</f>
        <v>291.5</v>
      </c>
      <c r="I195" s="102"/>
      <c r="J195" s="102"/>
    </row>
    <row r="196" spans="1:10" s="15" customFormat="1" ht="33" customHeight="1">
      <c r="A196" s="70" t="s">
        <v>108</v>
      </c>
      <c r="B196" s="53" t="s">
        <v>159</v>
      </c>
      <c r="C196" s="56" t="s">
        <v>53</v>
      </c>
      <c r="D196" s="56"/>
      <c r="E196" s="57"/>
      <c r="F196" s="109">
        <f>F197</f>
        <v>278.3</v>
      </c>
      <c r="G196" s="117">
        <f>G197</f>
        <v>281.39999999999998</v>
      </c>
      <c r="H196" s="117">
        <f>H197</f>
        <v>291.5</v>
      </c>
      <c r="I196" s="102"/>
      <c r="J196" s="102"/>
    </row>
    <row r="197" spans="1:10" s="15" customFormat="1" ht="17.25" customHeight="1">
      <c r="A197" s="70" t="s">
        <v>58</v>
      </c>
      <c r="B197" s="53" t="s">
        <v>159</v>
      </c>
      <c r="C197" s="56" t="s">
        <v>53</v>
      </c>
      <c r="D197" s="56" t="s">
        <v>87</v>
      </c>
      <c r="E197" s="57" t="s">
        <v>88</v>
      </c>
      <c r="F197" s="109">
        <v>278.3</v>
      </c>
      <c r="G197" s="117">
        <v>281.39999999999998</v>
      </c>
      <c r="H197" s="117">
        <v>291.5</v>
      </c>
      <c r="I197" s="102"/>
      <c r="J197" s="102"/>
    </row>
    <row r="198" spans="1:10" s="15" customFormat="1" ht="32.25" customHeight="1">
      <c r="A198" s="70" t="s">
        <v>110</v>
      </c>
      <c r="B198" s="53" t="s">
        <v>159</v>
      </c>
      <c r="C198" s="56" t="s">
        <v>78</v>
      </c>
      <c r="D198" s="56"/>
      <c r="E198" s="57"/>
      <c r="F198" s="109">
        <f>F199</f>
        <v>0</v>
      </c>
      <c r="G198" s="117">
        <f>G199</f>
        <v>0</v>
      </c>
      <c r="H198" s="117">
        <f>H199</f>
        <v>0</v>
      </c>
      <c r="I198" s="102"/>
      <c r="J198" s="102"/>
    </row>
    <row r="199" spans="1:10" s="15" customFormat="1" ht="17.25" customHeight="1">
      <c r="A199" s="70" t="s">
        <v>58</v>
      </c>
      <c r="B199" s="53" t="s">
        <v>159</v>
      </c>
      <c r="C199" s="56" t="s">
        <v>78</v>
      </c>
      <c r="D199" s="56" t="s">
        <v>87</v>
      </c>
      <c r="E199" s="57" t="s">
        <v>88</v>
      </c>
      <c r="F199" s="109">
        <v>0</v>
      </c>
      <c r="G199" s="117">
        <v>0</v>
      </c>
      <c r="H199" s="117">
        <v>0</v>
      </c>
      <c r="I199" s="102"/>
      <c r="J199" s="102"/>
    </row>
    <row r="200" spans="1:10" s="15" customFormat="1" ht="39" customHeight="1">
      <c r="A200" s="52" t="s">
        <v>146</v>
      </c>
      <c r="B200" s="53" t="s">
        <v>160</v>
      </c>
      <c r="C200" s="56"/>
      <c r="D200" s="56"/>
      <c r="E200" s="57"/>
      <c r="F200" s="109">
        <f t="shared" ref="F200:H202" si="31">F201</f>
        <v>3.5</v>
      </c>
      <c r="G200" s="117">
        <f t="shared" si="31"/>
        <v>3.5</v>
      </c>
      <c r="H200" s="117">
        <f t="shared" si="31"/>
        <v>3.5</v>
      </c>
      <c r="I200" s="102"/>
      <c r="J200" s="102"/>
    </row>
    <row r="201" spans="1:10" s="15" customFormat="1" ht="48.75" customHeight="1">
      <c r="A201" s="67" t="s">
        <v>69</v>
      </c>
      <c r="B201" s="53" t="s">
        <v>161</v>
      </c>
      <c r="C201" s="56"/>
      <c r="D201" s="56"/>
      <c r="E201" s="57"/>
      <c r="F201" s="109">
        <f t="shared" si="31"/>
        <v>3.5</v>
      </c>
      <c r="G201" s="117">
        <f t="shared" si="31"/>
        <v>3.5</v>
      </c>
      <c r="H201" s="117">
        <f t="shared" si="31"/>
        <v>3.5</v>
      </c>
      <c r="I201" s="102"/>
      <c r="J201" s="102"/>
    </row>
    <row r="202" spans="1:10" s="15" customFormat="1" ht="30" customHeight="1">
      <c r="A202" s="70" t="s">
        <v>110</v>
      </c>
      <c r="B202" s="53" t="s">
        <v>161</v>
      </c>
      <c r="C202" s="56" t="s">
        <v>78</v>
      </c>
      <c r="D202" s="56"/>
      <c r="E202" s="57"/>
      <c r="F202" s="109">
        <f t="shared" si="31"/>
        <v>3.5</v>
      </c>
      <c r="G202" s="117">
        <f t="shared" si="31"/>
        <v>3.5</v>
      </c>
      <c r="H202" s="117">
        <f t="shared" si="31"/>
        <v>3.5</v>
      </c>
      <c r="I202" s="102"/>
      <c r="J202" s="102"/>
    </row>
    <row r="203" spans="1:10" s="15" customFormat="1" ht="18" customHeight="1">
      <c r="A203" s="77" t="s">
        <v>84</v>
      </c>
      <c r="B203" s="53" t="s">
        <v>161</v>
      </c>
      <c r="C203" s="56" t="s">
        <v>78</v>
      </c>
      <c r="D203" s="56" t="s">
        <v>86</v>
      </c>
      <c r="E203" s="57" t="s">
        <v>62</v>
      </c>
      <c r="F203" s="109">
        <v>3.5</v>
      </c>
      <c r="G203" s="117">
        <v>3.5</v>
      </c>
      <c r="H203" s="117">
        <v>3.5</v>
      </c>
      <c r="I203" s="102"/>
      <c r="J203" s="102"/>
    </row>
    <row r="204" spans="1:10" s="15" customFormat="1" ht="30.75" customHeight="1">
      <c r="A204" s="70" t="s">
        <v>80</v>
      </c>
      <c r="B204" s="53" t="s">
        <v>162</v>
      </c>
      <c r="C204" s="56"/>
      <c r="D204" s="56"/>
      <c r="E204" s="57"/>
      <c r="F204" s="109">
        <f>F205+F208+F211+F214+F217+F220+F223+F226</f>
        <v>2747.7000000000003</v>
      </c>
      <c r="G204" s="117">
        <f>G205+G208+G211+G214+G217+G220+G223+G226</f>
        <v>1127.8</v>
      </c>
      <c r="H204" s="117">
        <f>H205+H208+H211+H214+H217+H220+H223+H226</f>
        <v>1077.9000000000001</v>
      </c>
      <c r="I204" s="102"/>
      <c r="J204" s="102"/>
    </row>
    <row r="205" spans="1:10" s="15" customFormat="1" ht="54" customHeight="1">
      <c r="A205" s="52" t="s">
        <v>134</v>
      </c>
      <c r="B205" s="53" t="s">
        <v>163</v>
      </c>
      <c r="C205" s="56"/>
      <c r="D205" s="56"/>
      <c r="E205" s="57"/>
      <c r="F205" s="109">
        <f t="shared" ref="F205:H206" si="32">F206</f>
        <v>10</v>
      </c>
      <c r="G205" s="117">
        <f t="shared" si="32"/>
        <v>10</v>
      </c>
      <c r="H205" s="117">
        <f t="shared" si="32"/>
        <v>10</v>
      </c>
      <c r="I205" s="102"/>
      <c r="J205" s="102"/>
    </row>
    <row r="206" spans="1:10" s="15" customFormat="1" ht="28.5" customHeight="1">
      <c r="A206" s="70" t="s">
        <v>110</v>
      </c>
      <c r="B206" s="53" t="s">
        <v>163</v>
      </c>
      <c r="C206" s="56" t="s">
        <v>78</v>
      </c>
      <c r="D206" s="56"/>
      <c r="E206" s="57"/>
      <c r="F206" s="109">
        <f t="shared" si="32"/>
        <v>10</v>
      </c>
      <c r="G206" s="117">
        <f t="shared" si="32"/>
        <v>10</v>
      </c>
      <c r="H206" s="117">
        <f t="shared" si="32"/>
        <v>10</v>
      </c>
      <c r="I206" s="102"/>
      <c r="J206" s="102"/>
    </row>
    <row r="207" spans="1:10" s="15" customFormat="1" ht="33" customHeight="1">
      <c r="A207" s="77" t="s">
        <v>70</v>
      </c>
      <c r="B207" s="53" t="s">
        <v>163</v>
      </c>
      <c r="C207" s="56" t="s">
        <v>78</v>
      </c>
      <c r="D207" s="56" t="s">
        <v>88</v>
      </c>
      <c r="E207" s="57" t="s">
        <v>77</v>
      </c>
      <c r="F207" s="109">
        <v>10</v>
      </c>
      <c r="G207" s="117">
        <v>10</v>
      </c>
      <c r="H207" s="117">
        <v>10</v>
      </c>
      <c r="I207" s="102"/>
      <c r="J207" s="102"/>
    </row>
    <row r="208" spans="1:10" s="15" customFormat="1" ht="33.75" customHeight="1">
      <c r="A208" s="52" t="s">
        <v>135</v>
      </c>
      <c r="B208" s="53" t="s">
        <v>164</v>
      </c>
      <c r="C208" s="56"/>
      <c r="D208" s="56"/>
      <c r="E208" s="57"/>
      <c r="F208" s="109">
        <f t="shared" ref="F208:H209" si="33">F209</f>
        <v>2.8</v>
      </c>
      <c r="G208" s="117">
        <f t="shared" si="33"/>
        <v>2.8</v>
      </c>
      <c r="H208" s="117">
        <f t="shared" si="33"/>
        <v>2.9</v>
      </c>
      <c r="I208" s="102"/>
      <c r="J208" s="102"/>
    </row>
    <row r="209" spans="1:10" s="15" customFormat="1" ht="31.5" customHeight="1">
      <c r="A209" s="70" t="s">
        <v>110</v>
      </c>
      <c r="B209" s="53" t="s">
        <v>164</v>
      </c>
      <c r="C209" s="56" t="s">
        <v>78</v>
      </c>
      <c r="D209" s="56"/>
      <c r="E209" s="57"/>
      <c r="F209" s="109">
        <f t="shared" si="33"/>
        <v>2.8</v>
      </c>
      <c r="G209" s="117">
        <f t="shared" si="33"/>
        <v>2.8</v>
      </c>
      <c r="H209" s="117">
        <f t="shared" si="33"/>
        <v>2.9</v>
      </c>
      <c r="I209" s="102"/>
      <c r="J209" s="102"/>
    </row>
    <row r="210" spans="1:10" s="15" customFormat="1" ht="21.75" customHeight="1">
      <c r="A210" s="70" t="s">
        <v>79</v>
      </c>
      <c r="B210" s="53" t="s">
        <v>164</v>
      </c>
      <c r="C210" s="56" t="s">
        <v>78</v>
      </c>
      <c r="D210" s="56" t="s">
        <v>75</v>
      </c>
      <c r="E210" s="57" t="s">
        <v>86</v>
      </c>
      <c r="F210" s="109">
        <f>2.8</f>
        <v>2.8</v>
      </c>
      <c r="G210" s="117">
        <f>2.8</f>
        <v>2.8</v>
      </c>
      <c r="H210" s="117">
        <f>2.9</f>
        <v>2.9</v>
      </c>
      <c r="I210" s="102"/>
      <c r="J210" s="102"/>
    </row>
    <row r="211" spans="1:10" s="15" customFormat="1" ht="32.25" customHeight="1">
      <c r="A211" s="52" t="s">
        <v>140</v>
      </c>
      <c r="B211" s="53" t="s">
        <v>165</v>
      </c>
      <c r="C211" s="56"/>
      <c r="D211" s="56"/>
      <c r="E211" s="57"/>
      <c r="F211" s="109">
        <f t="shared" ref="F211:H212" si="34">F212</f>
        <v>170</v>
      </c>
      <c r="G211" s="117">
        <f t="shared" si="34"/>
        <v>150</v>
      </c>
      <c r="H211" s="117">
        <f t="shared" si="34"/>
        <v>150</v>
      </c>
      <c r="I211" s="102"/>
      <c r="J211" s="102"/>
    </row>
    <row r="212" spans="1:10" s="15" customFormat="1" ht="32.25" customHeight="1">
      <c r="A212" s="70" t="s">
        <v>110</v>
      </c>
      <c r="B212" s="53" t="s">
        <v>165</v>
      </c>
      <c r="C212" s="56" t="s">
        <v>78</v>
      </c>
      <c r="D212" s="56"/>
      <c r="E212" s="57"/>
      <c r="F212" s="109">
        <f t="shared" si="34"/>
        <v>170</v>
      </c>
      <c r="G212" s="117">
        <f t="shared" si="34"/>
        <v>150</v>
      </c>
      <c r="H212" s="117">
        <f t="shared" si="34"/>
        <v>150</v>
      </c>
      <c r="I212" s="102"/>
      <c r="J212" s="102"/>
    </row>
    <row r="213" spans="1:10" s="15" customFormat="1" ht="15" customHeight="1">
      <c r="A213" s="70" t="s">
        <v>79</v>
      </c>
      <c r="B213" s="53" t="s">
        <v>165</v>
      </c>
      <c r="C213" s="56" t="s">
        <v>78</v>
      </c>
      <c r="D213" s="56" t="s">
        <v>75</v>
      </c>
      <c r="E213" s="57" t="s">
        <v>86</v>
      </c>
      <c r="F213" s="109">
        <v>170</v>
      </c>
      <c r="G213" s="117">
        <v>150</v>
      </c>
      <c r="H213" s="117">
        <v>150</v>
      </c>
      <c r="I213" s="102"/>
      <c r="J213" s="102"/>
    </row>
    <row r="214" spans="1:10" s="15" customFormat="1" ht="30.75" customHeight="1">
      <c r="A214" s="52" t="s">
        <v>261</v>
      </c>
      <c r="B214" s="53" t="s">
        <v>260</v>
      </c>
      <c r="C214" s="56"/>
      <c r="D214" s="56"/>
      <c r="E214" s="57"/>
      <c r="F214" s="109">
        <f t="shared" ref="F214:H215" si="35">F215</f>
        <v>200</v>
      </c>
      <c r="G214" s="117">
        <f t="shared" si="35"/>
        <v>0</v>
      </c>
      <c r="H214" s="117">
        <f t="shared" si="35"/>
        <v>0</v>
      </c>
      <c r="I214" s="102"/>
      <c r="J214" s="102"/>
    </row>
    <row r="215" spans="1:10" s="15" customFormat="1" ht="31.5" customHeight="1">
      <c r="A215" s="70" t="s">
        <v>106</v>
      </c>
      <c r="B215" s="53" t="s">
        <v>260</v>
      </c>
      <c r="C215" s="56" t="s">
        <v>78</v>
      </c>
      <c r="D215" s="56"/>
      <c r="E215" s="57"/>
      <c r="F215" s="109">
        <f t="shared" si="35"/>
        <v>200</v>
      </c>
      <c r="G215" s="117">
        <f t="shared" si="35"/>
        <v>0</v>
      </c>
      <c r="H215" s="117">
        <f t="shared" si="35"/>
        <v>0</v>
      </c>
      <c r="I215" s="102"/>
      <c r="J215" s="102"/>
    </row>
    <row r="216" spans="1:10" s="15" customFormat="1" ht="15" customHeight="1">
      <c r="A216" s="70" t="s">
        <v>104</v>
      </c>
      <c r="B216" s="53" t="s">
        <v>260</v>
      </c>
      <c r="C216" s="56" t="s">
        <v>78</v>
      </c>
      <c r="D216" s="56" t="s">
        <v>74</v>
      </c>
      <c r="E216" s="57" t="s">
        <v>66</v>
      </c>
      <c r="F216" s="109">
        <v>200</v>
      </c>
      <c r="G216" s="117">
        <v>0</v>
      </c>
      <c r="H216" s="117">
        <v>0</v>
      </c>
      <c r="I216" s="102"/>
      <c r="J216" s="102"/>
    </row>
    <row r="217" spans="1:10" s="15" customFormat="1" ht="34.5" customHeight="1">
      <c r="A217" s="52" t="s">
        <v>136</v>
      </c>
      <c r="B217" s="53" t="s">
        <v>166</v>
      </c>
      <c r="C217" s="56"/>
      <c r="D217" s="56"/>
      <c r="E217" s="57"/>
      <c r="F217" s="109">
        <f t="shared" ref="F217:H218" si="36">F218</f>
        <v>65</v>
      </c>
      <c r="G217" s="117">
        <f t="shared" si="36"/>
        <v>65</v>
      </c>
      <c r="H217" s="117">
        <f t="shared" si="36"/>
        <v>65</v>
      </c>
      <c r="I217" s="102"/>
      <c r="J217" s="102"/>
    </row>
    <row r="218" spans="1:10" s="15" customFormat="1" ht="30.75" customHeight="1">
      <c r="A218" s="70" t="s">
        <v>110</v>
      </c>
      <c r="B218" s="53" t="s">
        <v>166</v>
      </c>
      <c r="C218" s="56" t="s">
        <v>78</v>
      </c>
      <c r="D218" s="56"/>
      <c r="E218" s="57"/>
      <c r="F218" s="109">
        <f t="shared" si="36"/>
        <v>65</v>
      </c>
      <c r="G218" s="117">
        <f t="shared" si="36"/>
        <v>65</v>
      </c>
      <c r="H218" s="117">
        <f t="shared" si="36"/>
        <v>65</v>
      </c>
      <c r="I218" s="102"/>
      <c r="J218" s="102"/>
    </row>
    <row r="219" spans="1:10" s="15" customFormat="1" ht="19.5" customHeight="1">
      <c r="A219" s="70" t="s">
        <v>99</v>
      </c>
      <c r="B219" s="53" t="s">
        <v>166</v>
      </c>
      <c r="C219" s="56" t="s">
        <v>78</v>
      </c>
      <c r="D219" s="56" t="s">
        <v>75</v>
      </c>
      <c r="E219" s="57" t="s">
        <v>87</v>
      </c>
      <c r="F219" s="109">
        <v>65</v>
      </c>
      <c r="G219" s="117">
        <v>65</v>
      </c>
      <c r="H219" s="117">
        <v>65</v>
      </c>
      <c r="I219" s="102"/>
      <c r="J219" s="102"/>
    </row>
    <row r="220" spans="1:10" s="13" customFormat="1" ht="32.25" customHeight="1">
      <c r="A220" s="87" t="s">
        <v>137</v>
      </c>
      <c r="B220" s="68" t="s">
        <v>167</v>
      </c>
      <c r="C220" s="56"/>
      <c r="D220" s="53"/>
      <c r="E220" s="69"/>
      <c r="F220" s="109">
        <f t="shared" ref="F220:H221" si="37">F221</f>
        <v>2049.9</v>
      </c>
      <c r="G220" s="117">
        <f t="shared" si="37"/>
        <v>650</v>
      </c>
      <c r="H220" s="117">
        <f t="shared" si="37"/>
        <v>650</v>
      </c>
      <c r="I220" s="102"/>
      <c r="J220" s="102"/>
    </row>
    <row r="221" spans="1:10" s="15" customFormat="1" ht="30.75" customHeight="1">
      <c r="A221" s="70" t="s">
        <v>110</v>
      </c>
      <c r="B221" s="68" t="s">
        <v>167</v>
      </c>
      <c r="C221" s="53" t="s">
        <v>78</v>
      </c>
      <c r="D221" s="53"/>
      <c r="E221" s="53"/>
      <c r="F221" s="112">
        <f t="shared" si="37"/>
        <v>2049.9</v>
      </c>
      <c r="G221" s="119">
        <f t="shared" si="37"/>
        <v>650</v>
      </c>
      <c r="H221" s="119">
        <f t="shared" si="37"/>
        <v>650</v>
      </c>
      <c r="I221" s="102"/>
      <c r="J221" s="102"/>
    </row>
    <row r="222" spans="1:10" s="15" customFormat="1" ht="24.75" customHeight="1">
      <c r="A222" s="70" t="s">
        <v>99</v>
      </c>
      <c r="B222" s="53" t="s">
        <v>167</v>
      </c>
      <c r="C222" s="53" t="s">
        <v>78</v>
      </c>
      <c r="D222" s="53" t="s">
        <v>75</v>
      </c>
      <c r="E222" s="53" t="s">
        <v>87</v>
      </c>
      <c r="F222" s="112">
        <f>650+1800-535.1+135</f>
        <v>2049.9</v>
      </c>
      <c r="G222" s="119">
        <v>650</v>
      </c>
      <c r="H222" s="119">
        <v>650</v>
      </c>
      <c r="I222" s="102"/>
      <c r="J222" s="102"/>
    </row>
    <row r="223" spans="1:10" s="15" customFormat="1" ht="31.5">
      <c r="A223" s="87" t="s">
        <v>138</v>
      </c>
      <c r="B223" s="53" t="s">
        <v>168</v>
      </c>
      <c r="C223" s="68"/>
      <c r="D223" s="68"/>
      <c r="E223" s="68"/>
      <c r="F223" s="112">
        <f t="shared" ref="F223:H224" si="38">F224</f>
        <v>250</v>
      </c>
      <c r="G223" s="119">
        <f t="shared" si="38"/>
        <v>50</v>
      </c>
      <c r="H223" s="119">
        <f t="shared" si="38"/>
        <v>0</v>
      </c>
      <c r="I223" s="102"/>
      <c r="J223" s="102"/>
    </row>
    <row r="224" spans="1:10" s="15" customFormat="1" ht="31.5">
      <c r="A224" s="70" t="s">
        <v>110</v>
      </c>
      <c r="B224" s="53" t="s">
        <v>168</v>
      </c>
      <c r="C224" s="68" t="s">
        <v>78</v>
      </c>
      <c r="D224" s="68"/>
      <c r="E224" s="68"/>
      <c r="F224" s="112">
        <f t="shared" si="38"/>
        <v>250</v>
      </c>
      <c r="G224" s="119">
        <f t="shared" si="38"/>
        <v>50</v>
      </c>
      <c r="H224" s="119">
        <f t="shared" si="38"/>
        <v>0</v>
      </c>
      <c r="I224" s="102"/>
      <c r="J224" s="102"/>
    </row>
    <row r="225" spans="1:10" s="15" customFormat="1" ht="15.75">
      <c r="A225" s="70" t="s">
        <v>99</v>
      </c>
      <c r="B225" s="53" t="s">
        <v>168</v>
      </c>
      <c r="C225" s="68" t="s">
        <v>78</v>
      </c>
      <c r="D225" s="68" t="s">
        <v>75</v>
      </c>
      <c r="E225" s="68" t="s">
        <v>87</v>
      </c>
      <c r="F225" s="112">
        <v>250</v>
      </c>
      <c r="G225" s="119">
        <v>50</v>
      </c>
      <c r="H225" s="119">
        <v>0</v>
      </c>
      <c r="I225" s="102"/>
      <c r="J225" s="102"/>
    </row>
    <row r="226" spans="1:10" s="15" customFormat="1" ht="15.75">
      <c r="A226" s="87" t="s">
        <v>139</v>
      </c>
      <c r="B226" s="68" t="s">
        <v>169</v>
      </c>
      <c r="C226" s="53"/>
      <c r="D226" s="53"/>
      <c r="E226" s="53"/>
      <c r="F226" s="112">
        <f t="shared" ref="F226:H227" si="39">F227</f>
        <v>0</v>
      </c>
      <c r="G226" s="119">
        <f t="shared" si="39"/>
        <v>200</v>
      </c>
      <c r="H226" s="119">
        <f t="shared" si="39"/>
        <v>200</v>
      </c>
      <c r="I226" s="102"/>
      <c r="J226" s="102"/>
    </row>
    <row r="227" spans="1:10" s="15" customFormat="1" ht="31.5">
      <c r="A227" s="70" t="s">
        <v>110</v>
      </c>
      <c r="B227" s="68" t="s">
        <v>169</v>
      </c>
      <c r="C227" s="93" t="s">
        <v>78</v>
      </c>
      <c r="D227" s="93"/>
      <c r="E227" s="93"/>
      <c r="F227" s="112">
        <f t="shared" si="39"/>
        <v>0</v>
      </c>
      <c r="G227" s="119">
        <f t="shared" si="39"/>
        <v>200</v>
      </c>
      <c r="H227" s="119">
        <f t="shared" si="39"/>
        <v>200</v>
      </c>
      <c r="I227" s="102"/>
      <c r="J227" s="102"/>
    </row>
    <row r="228" spans="1:10" s="15" customFormat="1" ht="23.25" customHeight="1">
      <c r="A228" s="70" t="s">
        <v>49</v>
      </c>
      <c r="B228" s="68" t="s">
        <v>169</v>
      </c>
      <c r="C228" s="53" t="s">
        <v>78</v>
      </c>
      <c r="D228" s="53" t="s">
        <v>75</v>
      </c>
      <c r="E228" s="53" t="s">
        <v>88</v>
      </c>
      <c r="F228" s="112">
        <f>360+500-860</f>
        <v>0</v>
      </c>
      <c r="G228" s="119">
        <v>200</v>
      </c>
      <c r="H228" s="119">
        <v>200</v>
      </c>
      <c r="I228" s="102"/>
      <c r="J228" s="102"/>
    </row>
    <row r="229" spans="1:10" s="15" customFormat="1">
      <c r="A229" s="38"/>
      <c r="B229" s="40"/>
      <c r="C229" s="39"/>
      <c r="D229" s="39"/>
      <c r="E229" s="39"/>
      <c r="F229" s="37"/>
      <c r="G229" s="37"/>
      <c r="H229" s="37"/>
      <c r="I229" s="37"/>
      <c r="J229" s="37"/>
    </row>
    <row r="230" spans="1:10" s="15" customFormat="1">
      <c r="A230" s="41"/>
      <c r="B230" s="40"/>
      <c r="C230" s="36"/>
      <c r="D230" s="36"/>
      <c r="E230" s="36"/>
      <c r="F230" s="37"/>
      <c r="G230" s="37"/>
      <c r="H230" s="37"/>
      <c r="I230" s="37"/>
      <c r="J230" s="37"/>
    </row>
    <row r="231" spans="1:10" s="15" customFormat="1">
      <c r="A231" s="38"/>
      <c r="B231" s="40"/>
      <c r="C231" s="39"/>
      <c r="D231" s="39"/>
      <c r="E231" s="39"/>
      <c r="F231" s="37"/>
      <c r="G231" s="37"/>
      <c r="H231" s="37"/>
      <c r="I231" s="37"/>
      <c r="J231" s="37"/>
    </row>
    <row r="232" spans="1:10" s="15" customFormat="1">
      <c r="A232" s="38"/>
      <c r="B232" s="40"/>
      <c r="C232" s="39"/>
      <c r="D232" s="39"/>
      <c r="E232" s="39"/>
      <c r="F232" s="37"/>
      <c r="G232" s="37"/>
      <c r="H232" s="37"/>
      <c r="I232" s="37"/>
      <c r="J232" s="37"/>
    </row>
    <row r="233" spans="1:10" s="15" customFormat="1">
      <c r="A233" s="38"/>
      <c r="B233" s="40"/>
      <c r="C233" s="39"/>
      <c r="D233" s="39"/>
      <c r="E233" s="39"/>
      <c r="F233" s="37"/>
      <c r="G233" s="37"/>
      <c r="H233" s="37"/>
      <c r="I233" s="37"/>
      <c r="J233" s="37"/>
    </row>
    <row r="234" spans="1:10" s="15" customFormat="1">
      <c r="A234" s="38"/>
      <c r="B234" s="40"/>
      <c r="C234" s="39"/>
      <c r="D234" s="39"/>
      <c r="E234" s="39"/>
      <c r="F234" s="37"/>
      <c r="G234" s="37"/>
      <c r="H234" s="37"/>
      <c r="I234" s="37"/>
      <c r="J234" s="37"/>
    </row>
    <row r="235" spans="1:10" s="15" customFormat="1">
      <c r="A235" s="38"/>
      <c r="B235" s="40"/>
      <c r="C235" s="39"/>
      <c r="D235" s="39"/>
      <c r="E235" s="39"/>
      <c r="F235" s="37"/>
      <c r="G235" s="37"/>
      <c r="H235" s="37"/>
      <c r="I235" s="37"/>
      <c r="J235" s="37"/>
    </row>
    <row r="236" spans="1:10" s="15" customFormat="1">
      <c r="A236" s="38"/>
      <c r="B236" s="40"/>
      <c r="C236" s="39"/>
      <c r="D236" s="39"/>
      <c r="E236" s="39"/>
      <c r="F236" s="37"/>
      <c r="G236" s="37"/>
      <c r="H236" s="37"/>
      <c r="I236" s="37"/>
      <c r="J236" s="37"/>
    </row>
    <row r="237" spans="1:10" s="15" customFormat="1">
      <c r="A237" s="38"/>
      <c r="B237" s="40"/>
      <c r="C237" s="39"/>
      <c r="D237" s="39"/>
      <c r="E237" s="39"/>
      <c r="F237" s="37"/>
      <c r="G237" s="37"/>
      <c r="H237" s="37"/>
      <c r="I237" s="37"/>
      <c r="J237" s="37"/>
    </row>
    <row r="238" spans="1:10" s="15" customFormat="1">
      <c r="A238" s="38"/>
      <c r="B238" s="40"/>
      <c r="C238" s="39"/>
      <c r="D238" s="39"/>
      <c r="E238" s="39"/>
      <c r="F238" s="37"/>
      <c r="G238" s="37"/>
      <c r="H238" s="37"/>
      <c r="I238" s="37"/>
      <c r="J238" s="37"/>
    </row>
    <row r="239" spans="1:10" s="15" customFormat="1">
      <c r="A239" s="38"/>
      <c r="B239" s="40"/>
      <c r="C239" s="39"/>
      <c r="D239" s="39"/>
      <c r="E239" s="39"/>
      <c r="F239" s="37"/>
      <c r="G239" s="37"/>
      <c r="H239" s="37"/>
      <c r="I239" s="37"/>
      <c r="J239" s="37"/>
    </row>
    <row r="240" spans="1:10" s="15" customFormat="1">
      <c r="A240" s="38"/>
      <c r="B240" s="40"/>
      <c r="C240" s="39"/>
      <c r="D240" s="39"/>
      <c r="E240" s="39"/>
      <c r="F240" s="37"/>
      <c r="G240" s="37"/>
      <c r="H240" s="37"/>
      <c r="I240" s="37"/>
      <c r="J240" s="37"/>
    </row>
    <row r="241" spans="1:10" s="15" customFormat="1">
      <c r="A241" s="38"/>
      <c r="B241" s="40"/>
      <c r="C241" s="39"/>
      <c r="D241" s="39"/>
      <c r="E241" s="39"/>
      <c r="F241" s="37"/>
      <c r="G241" s="37"/>
      <c r="H241" s="37"/>
      <c r="I241" s="37"/>
      <c r="J241" s="37"/>
    </row>
    <row r="242" spans="1:10" s="15" customFormat="1">
      <c r="A242" s="38"/>
      <c r="B242" s="40"/>
      <c r="C242" s="39"/>
      <c r="D242" s="39"/>
      <c r="E242" s="39"/>
      <c r="F242" s="37"/>
      <c r="G242" s="37"/>
      <c r="H242" s="37"/>
      <c r="I242" s="37"/>
      <c r="J242" s="37"/>
    </row>
    <row r="243" spans="1:10" s="15" customFormat="1" ht="18.75" customHeight="1">
      <c r="A243" s="38"/>
      <c r="B243" s="40"/>
      <c r="C243" s="39"/>
      <c r="D243" s="39"/>
      <c r="E243" s="39"/>
      <c r="F243" s="37"/>
      <c r="G243" s="37"/>
      <c r="H243" s="37"/>
      <c r="I243" s="37"/>
      <c r="J243" s="37"/>
    </row>
    <row r="244" spans="1:10" s="15" customFormat="1">
      <c r="A244" s="38"/>
      <c r="B244" s="40"/>
      <c r="C244" s="39"/>
      <c r="D244" s="39"/>
      <c r="E244" s="39"/>
      <c r="F244" s="37"/>
      <c r="G244" s="37"/>
      <c r="H244" s="37"/>
      <c r="I244" s="37"/>
      <c r="J244" s="37"/>
    </row>
    <row r="245" spans="1:10" s="15" customFormat="1" ht="17.25" customHeight="1">
      <c r="A245" s="38"/>
      <c r="B245" s="40"/>
      <c r="C245" s="39"/>
      <c r="D245" s="39"/>
      <c r="E245" s="39"/>
      <c r="F245" s="37"/>
      <c r="G245" s="37"/>
      <c r="H245" s="37"/>
      <c r="I245" s="37"/>
      <c r="J245" s="37"/>
    </row>
    <row r="246" spans="1:10" s="15" customFormat="1" ht="30.75" customHeight="1">
      <c r="A246" s="38"/>
      <c r="B246" s="40"/>
      <c r="C246" s="39"/>
      <c r="D246" s="39"/>
      <c r="E246" s="39"/>
      <c r="F246" s="37"/>
      <c r="G246" s="37"/>
      <c r="H246" s="37"/>
      <c r="I246" s="37"/>
      <c r="J246" s="37"/>
    </row>
    <row r="247" spans="1:10" s="15" customFormat="1" ht="28.5" customHeight="1">
      <c r="A247" s="38"/>
      <c r="B247" s="40"/>
      <c r="C247" s="39"/>
      <c r="D247" s="39"/>
      <c r="E247" s="39"/>
      <c r="F247" s="37"/>
      <c r="G247" s="37"/>
      <c r="H247" s="37"/>
      <c r="I247" s="37"/>
      <c r="J247" s="37"/>
    </row>
    <row r="248" spans="1:10" s="15" customFormat="1" ht="20.25" customHeight="1">
      <c r="A248" s="38"/>
      <c r="B248" s="40"/>
      <c r="C248" s="39"/>
      <c r="D248" s="39"/>
      <c r="E248" s="39"/>
      <c r="F248" s="37"/>
      <c r="G248" s="37"/>
      <c r="H248" s="37"/>
      <c r="I248" s="37"/>
      <c r="J248" s="37"/>
    </row>
    <row r="249" spans="1:10" s="15" customFormat="1" ht="20.25" customHeight="1">
      <c r="A249" s="38"/>
      <c r="B249" s="40"/>
      <c r="C249" s="39"/>
      <c r="D249" s="39"/>
      <c r="E249" s="39"/>
      <c r="F249" s="37"/>
      <c r="G249" s="37"/>
      <c r="H249" s="37"/>
      <c r="I249" s="37"/>
      <c r="J249" s="37"/>
    </row>
    <row r="250" spans="1:10" s="15" customFormat="1" ht="20.25" customHeight="1">
      <c r="A250" s="38"/>
      <c r="B250" s="40"/>
      <c r="C250" s="39"/>
      <c r="D250" s="39"/>
      <c r="E250" s="39"/>
      <c r="F250" s="37"/>
      <c r="G250" s="37"/>
      <c r="H250" s="37"/>
      <c r="I250" s="37"/>
      <c r="J250" s="37"/>
    </row>
    <row r="251" spans="1:10" s="15" customFormat="1" ht="20.25" customHeight="1">
      <c r="A251" s="38"/>
      <c r="B251" s="40"/>
      <c r="C251" s="39"/>
      <c r="D251" s="39"/>
      <c r="E251" s="39"/>
      <c r="F251" s="37"/>
      <c r="G251" s="37"/>
      <c r="H251" s="37"/>
      <c r="I251" s="37"/>
      <c r="J251" s="37"/>
    </row>
    <row r="252" spans="1:10" s="15" customFormat="1" ht="20.25" customHeight="1">
      <c r="A252" s="38"/>
      <c r="B252" s="40"/>
      <c r="C252" s="39"/>
      <c r="D252" s="39"/>
      <c r="E252" s="39"/>
      <c r="F252" s="37"/>
      <c r="G252" s="37"/>
      <c r="H252" s="37"/>
      <c r="I252" s="37"/>
      <c r="J252" s="37"/>
    </row>
    <row r="253" spans="1:10" s="15" customFormat="1" ht="27" customHeight="1">
      <c r="A253" s="38"/>
      <c r="B253" s="40"/>
      <c r="C253" s="39"/>
      <c r="D253" s="39"/>
      <c r="E253" s="39"/>
      <c r="F253" s="37"/>
      <c r="G253" s="37"/>
      <c r="H253" s="37"/>
      <c r="I253" s="37"/>
      <c r="J253" s="37"/>
    </row>
    <row r="254" spans="1:10" s="15" customFormat="1" ht="19.5" customHeight="1">
      <c r="A254" s="38"/>
      <c r="B254" s="40"/>
      <c r="C254" s="39"/>
      <c r="D254" s="39"/>
      <c r="E254" s="39"/>
      <c r="F254" s="37"/>
      <c r="G254" s="37"/>
      <c r="H254" s="37"/>
      <c r="I254" s="37"/>
      <c r="J254" s="37"/>
    </row>
    <row r="255" spans="1:10" s="15" customFormat="1" ht="20.25" customHeight="1">
      <c r="A255" s="38"/>
      <c r="B255" s="40"/>
      <c r="C255" s="39"/>
      <c r="D255" s="39"/>
      <c r="E255" s="39"/>
      <c r="F255" s="37"/>
      <c r="G255" s="37"/>
      <c r="H255" s="37"/>
      <c r="I255" s="37"/>
      <c r="J255" s="37"/>
    </row>
    <row r="256" spans="1:10" s="15" customFormat="1" ht="20.25" customHeight="1">
      <c r="A256" s="38"/>
      <c r="B256" s="40"/>
      <c r="C256" s="39"/>
      <c r="D256" s="39"/>
      <c r="E256" s="39"/>
      <c r="F256" s="37"/>
      <c r="G256" s="37"/>
      <c r="H256" s="37"/>
      <c r="I256" s="37"/>
      <c r="J256" s="37"/>
    </row>
    <row r="257" spans="1:10" s="15" customFormat="1" ht="20.25" customHeight="1">
      <c r="A257" s="38"/>
      <c r="B257" s="40"/>
      <c r="C257" s="39"/>
      <c r="D257" s="39"/>
      <c r="E257" s="39"/>
      <c r="F257" s="37"/>
      <c r="G257" s="37"/>
      <c r="H257" s="37"/>
      <c r="I257" s="37"/>
      <c r="J257" s="37"/>
    </row>
    <row r="258" spans="1:10" s="15" customFormat="1" ht="20.25" customHeight="1">
      <c r="A258" s="38"/>
      <c r="B258" s="40"/>
      <c r="C258" s="39"/>
      <c r="D258" s="39"/>
      <c r="E258" s="39"/>
      <c r="F258" s="37"/>
      <c r="G258" s="37"/>
      <c r="H258" s="37"/>
      <c r="I258" s="37"/>
      <c r="J258" s="37"/>
    </row>
    <row r="259" spans="1:10" s="15" customFormat="1" ht="27.75" customHeight="1">
      <c r="A259" s="38"/>
      <c r="B259" s="40"/>
      <c r="C259" s="39"/>
      <c r="D259" s="39"/>
      <c r="E259" s="39"/>
      <c r="F259" s="37"/>
      <c r="G259" s="37"/>
      <c r="H259" s="37"/>
      <c r="I259" s="37"/>
      <c r="J259" s="37"/>
    </row>
    <row r="260" spans="1:10" s="15" customFormat="1" ht="18" customHeight="1">
      <c r="A260" s="38"/>
      <c r="B260" s="40"/>
      <c r="C260" s="39"/>
      <c r="D260" s="39"/>
      <c r="E260" s="39"/>
      <c r="F260" s="37"/>
      <c r="G260" s="37"/>
      <c r="H260" s="37"/>
      <c r="I260" s="37"/>
      <c r="J260" s="37"/>
    </row>
    <row r="261" spans="1:10" s="15" customFormat="1" ht="16.5" customHeight="1">
      <c r="A261" s="38"/>
      <c r="B261" s="40"/>
      <c r="C261" s="39"/>
      <c r="D261" s="39"/>
      <c r="E261" s="39"/>
      <c r="F261" s="37"/>
      <c r="G261" s="37"/>
      <c r="H261" s="37"/>
      <c r="I261" s="37"/>
      <c r="J261" s="37"/>
    </row>
    <row r="262" spans="1:10" s="15" customFormat="1" ht="15.75" customHeight="1">
      <c r="A262" s="38"/>
      <c r="B262" s="40"/>
      <c r="C262" s="39"/>
      <c r="D262" s="39"/>
      <c r="E262" s="39"/>
      <c r="F262" s="37"/>
      <c r="G262" s="37"/>
      <c r="H262" s="37"/>
      <c r="I262" s="37"/>
      <c r="J262" s="37"/>
    </row>
    <row r="263" spans="1:10" s="15" customFormat="1" ht="47.25" customHeight="1">
      <c r="A263" s="38"/>
      <c r="B263" s="39"/>
      <c r="C263" s="39"/>
      <c r="D263" s="39"/>
      <c r="E263" s="39"/>
      <c r="F263" s="37"/>
      <c r="G263" s="37"/>
      <c r="H263" s="37"/>
      <c r="I263" s="37"/>
      <c r="J263" s="37"/>
    </row>
    <row r="264" spans="1:10" s="15" customFormat="1" ht="32.25" customHeight="1">
      <c r="A264" s="42"/>
      <c r="B264" s="36"/>
      <c r="C264" s="40"/>
      <c r="D264" s="40"/>
      <c r="E264" s="40"/>
      <c r="F264" s="37"/>
      <c r="G264" s="37"/>
      <c r="H264" s="37"/>
      <c r="I264" s="37"/>
      <c r="J264" s="37"/>
    </row>
    <row r="265" spans="1:10" s="15" customFormat="1">
      <c r="A265" s="38"/>
      <c r="B265" s="36"/>
      <c r="C265" s="40"/>
      <c r="D265" s="40"/>
      <c r="E265" s="40"/>
      <c r="F265" s="37"/>
      <c r="G265" s="37"/>
      <c r="H265" s="37"/>
      <c r="I265" s="37"/>
      <c r="J265" s="37"/>
    </row>
    <row r="266" spans="1:10" s="15" customFormat="1">
      <c r="A266" s="38"/>
      <c r="B266" s="36"/>
      <c r="C266" s="40"/>
      <c r="D266" s="40"/>
      <c r="E266" s="40"/>
      <c r="F266" s="37"/>
      <c r="G266" s="37"/>
      <c r="H266" s="37"/>
      <c r="I266" s="37"/>
      <c r="J266" s="37"/>
    </row>
    <row r="267" spans="1:10" s="15" customFormat="1">
      <c r="A267" s="42"/>
      <c r="B267" s="36"/>
      <c r="C267" s="40"/>
      <c r="D267" s="40"/>
      <c r="E267" s="40"/>
      <c r="F267" s="37"/>
      <c r="G267" s="37"/>
      <c r="H267" s="37"/>
      <c r="I267" s="37"/>
      <c r="J267" s="37"/>
    </row>
    <row r="268" spans="1:10" s="15" customFormat="1">
      <c r="A268" s="38"/>
      <c r="B268" s="36"/>
      <c r="C268" s="40"/>
      <c r="D268" s="40"/>
      <c r="E268" s="40"/>
      <c r="F268" s="37"/>
      <c r="G268" s="37"/>
      <c r="H268" s="37"/>
      <c r="I268" s="37"/>
      <c r="J268" s="37"/>
    </row>
    <row r="269" spans="1:10" s="15" customFormat="1">
      <c r="A269" s="38"/>
      <c r="B269" s="36"/>
      <c r="C269" s="40"/>
      <c r="D269" s="40"/>
      <c r="E269" s="40"/>
      <c r="F269" s="37"/>
      <c r="G269" s="37"/>
      <c r="H269" s="37"/>
      <c r="I269" s="37"/>
      <c r="J269" s="37"/>
    </row>
    <row r="270" spans="1:10" s="15" customFormat="1" ht="30" customHeight="1">
      <c r="A270" s="42"/>
      <c r="B270" s="36"/>
      <c r="C270" s="40"/>
      <c r="D270" s="40"/>
      <c r="E270" s="40"/>
      <c r="F270" s="37"/>
      <c r="G270" s="37"/>
      <c r="H270" s="37"/>
      <c r="I270" s="37"/>
      <c r="J270" s="37"/>
    </row>
    <row r="271" spans="1:10" s="15" customFormat="1">
      <c r="A271" s="38"/>
      <c r="B271" s="36"/>
      <c r="C271" s="40"/>
      <c r="D271" s="40"/>
      <c r="E271" s="40"/>
      <c r="F271" s="37"/>
      <c r="G271" s="37"/>
      <c r="H271" s="37"/>
      <c r="I271" s="37"/>
      <c r="J271" s="37"/>
    </row>
    <row r="272" spans="1:10" s="15" customFormat="1" ht="15.75" customHeight="1">
      <c r="A272" s="38"/>
      <c r="B272" s="36"/>
      <c r="C272" s="40"/>
      <c r="D272" s="40"/>
      <c r="E272" s="40"/>
      <c r="F272" s="37"/>
      <c r="G272" s="37"/>
      <c r="H272" s="37"/>
      <c r="I272" s="37"/>
      <c r="J272" s="37"/>
    </row>
    <row r="273" spans="1:215">
      <c r="A273" s="20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215" s="15" customFormat="1">
      <c r="A274" s="21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215">
      <c r="A275" s="22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215">
      <c r="A276" s="22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215" ht="15">
      <c r="A277" s="23"/>
      <c r="B277" s="24"/>
      <c r="C277" s="24"/>
      <c r="D277" s="24"/>
      <c r="E277" s="24"/>
      <c r="F277" s="24"/>
      <c r="G277" s="24"/>
      <c r="H277" s="24"/>
      <c r="I277" s="24"/>
      <c r="J277" s="24"/>
    </row>
    <row r="278" spans="1:215">
      <c r="A278" s="22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215">
      <c r="A279" s="22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215">
      <c r="A280" s="22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215" s="17" customFormat="1" ht="13.5" customHeight="1">
      <c r="A281" s="25"/>
      <c r="B281" s="26"/>
      <c r="C281" s="26"/>
      <c r="D281" s="26"/>
      <c r="E281" s="26"/>
      <c r="F281" s="26"/>
      <c r="G281" s="26"/>
      <c r="H281" s="26"/>
      <c r="I281" s="26"/>
      <c r="J281" s="26"/>
    </row>
    <row r="282" spans="1:215">
      <c r="A282" s="22"/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1:215">
      <c r="A283" s="28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215">
      <c r="A284" s="28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215">
      <c r="A285" s="28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215">
      <c r="A286" s="28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215">
      <c r="A287" s="28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215">
      <c r="A288" s="21"/>
      <c r="B288" s="18"/>
      <c r="C288" s="18"/>
      <c r="D288" s="18"/>
      <c r="E288" s="18"/>
      <c r="F288" s="18"/>
      <c r="G288" s="18"/>
      <c r="H288" s="18"/>
      <c r="I288" s="18"/>
      <c r="J288" s="18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</row>
    <row r="289" spans="1:215">
      <c r="A289" s="21"/>
      <c r="B289" s="18"/>
      <c r="C289" s="18"/>
      <c r="D289" s="18"/>
      <c r="E289" s="18"/>
      <c r="F289" s="18"/>
      <c r="G289" s="18"/>
      <c r="H289" s="18"/>
      <c r="I289" s="18"/>
      <c r="J289" s="18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</row>
    <row r="290" spans="1:215">
      <c r="A290" s="20"/>
      <c r="B290" s="14"/>
      <c r="C290" s="14"/>
      <c r="D290" s="14"/>
      <c r="E290" s="14"/>
      <c r="F290" s="14"/>
      <c r="G290" s="14"/>
      <c r="H290" s="14"/>
      <c r="I290" s="14"/>
      <c r="J290" s="14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</row>
    <row r="291" spans="1:215">
      <c r="A291" s="22"/>
      <c r="B291" s="14"/>
      <c r="C291" s="14"/>
      <c r="D291" s="14"/>
      <c r="E291" s="14"/>
      <c r="F291" s="14"/>
      <c r="G291" s="14"/>
      <c r="H291" s="14"/>
      <c r="I291" s="14"/>
      <c r="J291" s="14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</row>
    <row r="292" spans="1:215">
      <c r="A292" s="20"/>
      <c r="B292" s="14"/>
      <c r="C292" s="14"/>
      <c r="D292" s="14"/>
      <c r="E292" s="14"/>
      <c r="F292" s="14"/>
      <c r="G292" s="14"/>
      <c r="H292" s="14"/>
      <c r="I292" s="14"/>
      <c r="J292" s="14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</row>
    <row r="293" spans="1:215">
      <c r="A293" s="22"/>
      <c r="B293" s="14"/>
      <c r="C293" s="14"/>
      <c r="D293" s="14"/>
      <c r="E293" s="14"/>
      <c r="F293" s="14"/>
      <c r="G293" s="14"/>
      <c r="H293" s="14"/>
      <c r="I293" s="14"/>
      <c r="J293" s="14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</row>
    <row r="294" spans="1:215">
      <c r="A294" s="28"/>
      <c r="B294" s="27"/>
      <c r="C294" s="27"/>
      <c r="D294" s="27"/>
      <c r="E294" s="27"/>
      <c r="F294" s="27"/>
      <c r="G294" s="27"/>
      <c r="H294" s="27"/>
      <c r="I294" s="27"/>
      <c r="J294" s="27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</row>
    <row r="295" spans="1:215" s="29" customFormat="1">
      <c r="A295" s="28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215" s="29" customFormat="1">
      <c r="A296" s="28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215" s="29" customFormat="1">
      <c r="A297" s="28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215" s="29" customFormat="1">
      <c r="A298" s="28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215" s="29" customFormat="1">
      <c r="A299" s="28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215" s="29" customFormat="1">
      <c r="A300" s="28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215" s="29" customFormat="1">
      <c r="A301" s="28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215" s="29" customFormat="1">
      <c r="A302" s="28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215" s="29" customFormat="1">
      <c r="A303" s="28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215" s="29" customFormat="1">
      <c r="A304" s="28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215" s="29" customFormat="1">
      <c r="A305" s="28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215" s="29" customFormat="1">
      <c r="A306" s="28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215" s="29" customFormat="1">
      <c r="A307" s="28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215" s="29" customFormat="1">
      <c r="A308" s="28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215" s="29" customFormat="1">
      <c r="A309" s="28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215" s="29" customFormat="1">
      <c r="A310" s="28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215">
      <c r="A311" s="28"/>
      <c r="B311" s="27"/>
      <c r="C311" s="27"/>
      <c r="D311" s="27"/>
      <c r="E311" s="27"/>
      <c r="F311" s="27"/>
      <c r="G311" s="27"/>
      <c r="H311" s="27"/>
      <c r="I311" s="27"/>
      <c r="J311" s="27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  <c r="GO311" s="29"/>
      <c r="GP311" s="29"/>
      <c r="GQ311" s="29"/>
      <c r="GR311" s="29"/>
      <c r="GS311" s="29"/>
      <c r="GT311" s="29"/>
      <c r="GU311" s="29"/>
      <c r="GV311" s="29"/>
      <c r="GW311" s="29"/>
      <c r="GX311" s="29"/>
      <c r="GY311" s="29"/>
      <c r="GZ311" s="29"/>
      <c r="HA311" s="29"/>
      <c r="HB311" s="29"/>
      <c r="HC311" s="29"/>
      <c r="HD311" s="29"/>
      <c r="HE311" s="29"/>
      <c r="HF311" s="29"/>
      <c r="HG311" s="29"/>
    </row>
    <row r="312" spans="1:215">
      <c r="A312" s="28"/>
      <c r="B312" s="27"/>
      <c r="C312" s="27"/>
      <c r="D312" s="27"/>
      <c r="E312" s="27"/>
      <c r="F312" s="27"/>
      <c r="G312" s="27"/>
      <c r="H312" s="27"/>
      <c r="I312" s="27"/>
      <c r="J312" s="27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  <c r="GN312" s="29"/>
      <c r="GO312" s="29"/>
      <c r="GP312" s="29"/>
      <c r="GQ312" s="29"/>
      <c r="GR312" s="29"/>
      <c r="GS312" s="29"/>
      <c r="GT312" s="29"/>
      <c r="GU312" s="29"/>
      <c r="GV312" s="29"/>
      <c r="GW312" s="29"/>
      <c r="GX312" s="29"/>
      <c r="GY312" s="29"/>
      <c r="GZ312" s="29"/>
      <c r="HA312" s="29"/>
      <c r="HB312" s="29"/>
      <c r="HC312" s="29"/>
      <c r="HD312" s="29"/>
      <c r="HE312" s="29"/>
      <c r="HF312" s="29"/>
      <c r="HG312" s="29"/>
    </row>
    <row r="313" spans="1:215">
      <c r="A313" s="28"/>
      <c r="B313" s="27"/>
      <c r="C313" s="27"/>
      <c r="D313" s="27"/>
      <c r="E313" s="27"/>
      <c r="F313" s="27"/>
      <c r="G313" s="27"/>
      <c r="H313" s="27"/>
      <c r="I313" s="27"/>
      <c r="J313" s="27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  <c r="FN313" s="29"/>
      <c r="FO313" s="29"/>
      <c r="FP313" s="29"/>
      <c r="FQ313" s="29"/>
      <c r="FR313" s="29"/>
      <c r="FS313" s="29"/>
      <c r="FT313" s="29"/>
      <c r="FU313" s="29"/>
      <c r="FV313" s="29"/>
      <c r="FW313" s="29"/>
      <c r="FX313" s="29"/>
      <c r="FY313" s="29"/>
      <c r="FZ313" s="29"/>
      <c r="GA313" s="29"/>
      <c r="GB313" s="29"/>
      <c r="GC313" s="29"/>
      <c r="GD313" s="29"/>
      <c r="GE313" s="29"/>
      <c r="GF313" s="29"/>
      <c r="GG313" s="29"/>
      <c r="GH313" s="29"/>
      <c r="GI313" s="29"/>
      <c r="GJ313" s="29"/>
      <c r="GK313" s="29"/>
      <c r="GL313" s="29"/>
      <c r="GM313" s="29"/>
      <c r="GN313" s="29"/>
      <c r="GO313" s="29"/>
      <c r="GP313" s="29"/>
      <c r="GQ313" s="29"/>
      <c r="GR313" s="29"/>
      <c r="GS313" s="29"/>
      <c r="GT313" s="29"/>
      <c r="GU313" s="29"/>
      <c r="GV313" s="29"/>
      <c r="GW313" s="29"/>
      <c r="GX313" s="29"/>
      <c r="GY313" s="29"/>
      <c r="GZ313" s="29"/>
      <c r="HA313" s="29"/>
      <c r="HB313" s="29"/>
      <c r="HC313" s="29"/>
      <c r="HD313" s="29"/>
      <c r="HE313" s="29"/>
      <c r="HF313" s="29"/>
      <c r="HG313" s="29"/>
    </row>
    <row r="314" spans="1:215">
      <c r="A314" s="28"/>
      <c r="B314" s="27"/>
      <c r="C314" s="27"/>
      <c r="D314" s="27"/>
      <c r="E314" s="27"/>
      <c r="F314" s="27"/>
      <c r="G314" s="27"/>
      <c r="H314" s="27"/>
      <c r="I314" s="27"/>
      <c r="J314" s="27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9"/>
      <c r="HG314" s="29"/>
    </row>
    <row r="315" spans="1:215">
      <c r="A315" s="28"/>
      <c r="B315" s="27"/>
      <c r="C315" s="27"/>
      <c r="D315" s="27"/>
      <c r="E315" s="27"/>
      <c r="F315" s="27"/>
      <c r="G315" s="27"/>
      <c r="H315" s="27"/>
      <c r="I315" s="27"/>
      <c r="J315" s="27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  <c r="FZ315" s="29"/>
      <c r="GA315" s="29"/>
      <c r="GB315" s="29"/>
      <c r="GC315" s="29"/>
      <c r="GD315" s="29"/>
      <c r="GE315" s="29"/>
      <c r="GF315" s="29"/>
      <c r="GG315" s="29"/>
      <c r="GH315" s="29"/>
      <c r="GI315" s="29"/>
      <c r="GJ315" s="29"/>
      <c r="GK315" s="29"/>
      <c r="GL315" s="29"/>
      <c r="GM315" s="29"/>
      <c r="GN315" s="29"/>
      <c r="GO315" s="29"/>
      <c r="GP315" s="29"/>
      <c r="GQ315" s="29"/>
      <c r="GR315" s="29"/>
      <c r="GS315" s="29"/>
      <c r="GT315" s="29"/>
      <c r="GU315" s="29"/>
      <c r="GV315" s="29"/>
      <c r="GW315" s="29"/>
      <c r="GX315" s="29"/>
      <c r="GY315" s="29"/>
      <c r="GZ315" s="29"/>
      <c r="HA315" s="29"/>
      <c r="HB315" s="29"/>
      <c r="HC315" s="29"/>
      <c r="HD315" s="29"/>
      <c r="HE315" s="29"/>
      <c r="HF315" s="29"/>
      <c r="HG315" s="29"/>
    </row>
    <row r="316" spans="1:215">
      <c r="A316" s="28"/>
      <c r="B316" s="27"/>
      <c r="C316" s="27"/>
      <c r="D316" s="27"/>
      <c r="E316" s="27"/>
      <c r="F316" s="27"/>
      <c r="G316" s="27"/>
      <c r="H316" s="27"/>
      <c r="I316" s="27"/>
      <c r="J316" s="27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</row>
    <row r="317" spans="1:215">
      <c r="A317" s="28"/>
      <c r="B317" s="27"/>
      <c r="C317" s="27"/>
      <c r="D317" s="27"/>
      <c r="E317" s="27"/>
      <c r="F317" s="27"/>
      <c r="G317" s="27"/>
      <c r="H317" s="27"/>
      <c r="I317" s="27"/>
      <c r="J317" s="27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  <c r="GO317" s="29"/>
      <c r="GP317" s="29"/>
      <c r="GQ317" s="29"/>
      <c r="GR317" s="29"/>
      <c r="GS317" s="29"/>
      <c r="GT317" s="29"/>
      <c r="GU317" s="29"/>
      <c r="GV317" s="29"/>
      <c r="GW317" s="29"/>
      <c r="GX317" s="29"/>
      <c r="GY317" s="29"/>
      <c r="GZ317" s="29"/>
      <c r="HA317" s="29"/>
      <c r="HB317" s="29"/>
      <c r="HC317" s="29"/>
      <c r="HD317" s="29"/>
      <c r="HE317" s="29"/>
      <c r="HF317" s="29"/>
      <c r="HG317" s="29"/>
    </row>
    <row r="318" spans="1:215">
      <c r="A318" s="28"/>
      <c r="B318" s="27"/>
      <c r="C318" s="27"/>
      <c r="D318" s="27"/>
      <c r="E318" s="27"/>
      <c r="F318" s="27"/>
      <c r="G318" s="27"/>
      <c r="H318" s="27"/>
      <c r="I318" s="27"/>
      <c r="J318" s="27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</row>
    <row r="319" spans="1:215">
      <c r="A319" s="28"/>
      <c r="B319" s="27"/>
      <c r="C319" s="27"/>
      <c r="D319" s="27"/>
      <c r="E319" s="27"/>
      <c r="F319" s="27"/>
      <c r="G319" s="27"/>
      <c r="H319" s="27"/>
      <c r="I319" s="27"/>
      <c r="J319" s="27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  <c r="FZ319" s="29"/>
      <c r="GA319" s="29"/>
      <c r="GB319" s="29"/>
      <c r="GC319" s="29"/>
      <c r="GD319" s="29"/>
      <c r="GE319" s="29"/>
      <c r="GF319" s="29"/>
      <c r="GG319" s="29"/>
      <c r="GH319" s="29"/>
      <c r="GI319" s="29"/>
      <c r="GJ319" s="29"/>
      <c r="GK319" s="29"/>
      <c r="GL319" s="29"/>
      <c r="GM319" s="29"/>
      <c r="GN319" s="29"/>
      <c r="GO319" s="29"/>
      <c r="GP319" s="29"/>
      <c r="GQ319" s="29"/>
      <c r="GR319" s="29"/>
      <c r="GS319" s="29"/>
      <c r="GT319" s="29"/>
      <c r="GU319" s="29"/>
      <c r="GV319" s="29"/>
      <c r="GW319" s="29"/>
      <c r="GX319" s="29"/>
      <c r="GY319" s="29"/>
      <c r="GZ319" s="29"/>
      <c r="HA319" s="29"/>
      <c r="HB319" s="29"/>
      <c r="HC319" s="29"/>
      <c r="HD319" s="29"/>
      <c r="HE319" s="29"/>
      <c r="HF319" s="29"/>
      <c r="HG319" s="29"/>
    </row>
    <row r="320" spans="1:215">
      <c r="A320" s="28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>
      <c r="A321" s="28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>
      <c r="A322" s="28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>
      <c r="A323" s="28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>
      <c r="A324" s="28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>
      <c r="A325" s="28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>
      <c r="A326" s="28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>
      <c r="A327" s="28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>
      <c r="A328" s="28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>
      <c r="A329" s="28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>
      <c r="A330" s="28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>
      <c r="A331" s="28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>
      <c r="A332" s="28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>
      <c r="A333" s="28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>
      <c r="A334" s="28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>
      <c r="A335" s="28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>
      <c r="A336" s="28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>
      <c r="A337" s="28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>
      <c r="A338" s="28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>
      <c r="A339" s="28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>
      <c r="A340" s="28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>
      <c r="A341" s="28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>
      <c r="A342" s="28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>
      <c r="A343" s="28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>
      <c r="A344" s="28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>
      <c r="A345" s="28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>
      <c r="A346" s="28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>
      <c r="A347" s="28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>
      <c r="A348" s="28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>
      <c r="A349" s="28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>
      <c r="A350" s="28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>
      <c r="A351" s="28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>
      <c r="A352" s="28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>
      <c r="A353" s="28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>
      <c r="A354" s="28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>
      <c r="A355" s="28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>
      <c r="A356" s="28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>
      <c r="A357" s="28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>
      <c r="A358" s="28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>
      <c r="A359" s="28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>
      <c r="A360" s="28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>
      <c r="A361" s="28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>
      <c r="A362" s="28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>
      <c r="A363" s="28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>
      <c r="A364" s="28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>
      <c r="A365" s="28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>
      <c r="A366" s="28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>
      <c r="A367" s="28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>
      <c r="A368" s="28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>
      <c r="A369" s="28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>
      <c r="A370" s="28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>
      <c r="A371" s="28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>
      <c r="A372" s="28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>
      <c r="A373" s="28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>
      <c r="A374" s="28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>
      <c r="A375" s="28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>
      <c r="A376" s="28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>
      <c r="A377" s="28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>
      <c r="A378" s="28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>
      <c r="A379" s="28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>
      <c r="A380" s="28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>
      <c r="A381" s="28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>
      <c r="A382" s="28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>
      <c r="A383" s="28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>
      <c r="A384" s="28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>
      <c r="A385" s="28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>
      <c r="A386" s="28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>
      <c r="A387" s="28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>
      <c r="A388" s="28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>
      <c r="A389" s="28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>
      <c r="A390" s="28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>
      <c r="A391" s="28"/>
      <c r="B391" s="27"/>
      <c r="C391" s="27"/>
      <c r="D391" s="27"/>
      <c r="E391" s="27"/>
      <c r="F391" s="27"/>
      <c r="G391" s="27"/>
      <c r="H391" s="27"/>
      <c r="I391" s="27"/>
      <c r="J391" s="27"/>
    </row>
    <row r="392" spans="1:10">
      <c r="A392" s="28"/>
      <c r="B392" s="27"/>
      <c r="C392" s="27"/>
      <c r="D392" s="27"/>
      <c r="E392" s="27"/>
      <c r="F392" s="27"/>
      <c r="G392" s="27"/>
      <c r="H392" s="27"/>
      <c r="I392" s="27"/>
      <c r="J392" s="27"/>
    </row>
    <row r="393" spans="1:10">
      <c r="A393" s="28"/>
      <c r="B393" s="27"/>
      <c r="C393" s="27"/>
      <c r="D393" s="27"/>
      <c r="E393" s="27"/>
      <c r="F393" s="27"/>
      <c r="G393" s="27"/>
      <c r="H393" s="27"/>
      <c r="I393" s="27"/>
      <c r="J393" s="27"/>
    </row>
    <row r="394" spans="1:10">
      <c r="A394" s="28"/>
      <c r="B394" s="27"/>
      <c r="C394" s="27"/>
      <c r="D394" s="27"/>
      <c r="E394" s="27"/>
      <c r="F394" s="27"/>
      <c r="G394" s="27"/>
      <c r="H394" s="27"/>
      <c r="I394" s="27"/>
      <c r="J394" s="27"/>
    </row>
    <row r="395" spans="1:10">
      <c r="A395" s="28"/>
      <c r="B395" s="27"/>
      <c r="C395" s="27"/>
      <c r="D395" s="27"/>
      <c r="E395" s="27"/>
      <c r="F395" s="27"/>
      <c r="G395" s="27"/>
      <c r="H395" s="27"/>
      <c r="I395" s="27"/>
      <c r="J395" s="27"/>
    </row>
    <row r="396" spans="1:10">
      <c r="A396" s="28"/>
      <c r="B396" s="27"/>
      <c r="C396" s="27"/>
      <c r="D396" s="27"/>
      <c r="E396" s="27"/>
      <c r="F396" s="27"/>
      <c r="G396" s="27"/>
      <c r="H396" s="27"/>
      <c r="I396" s="27"/>
      <c r="J396" s="27"/>
    </row>
    <row r="397" spans="1:10">
      <c r="A397" s="28"/>
      <c r="B397" s="27"/>
      <c r="C397" s="27"/>
      <c r="D397" s="27"/>
      <c r="E397" s="27"/>
      <c r="F397" s="27"/>
      <c r="G397" s="27"/>
      <c r="H397" s="27"/>
      <c r="I397" s="27"/>
      <c r="J397" s="27"/>
    </row>
    <row r="398" spans="1:10">
      <c r="A398" s="28"/>
      <c r="B398" s="27"/>
      <c r="C398" s="27"/>
      <c r="D398" s="27"/>
      <c r="E398" s="27"/>
      <c r="F398" s="27"/>
      <c r="G398" s="27"/>
      <c r="H398" s="27"/>
      <c r="I398" s="27"/>
      <c r="J398" s="27"/>
    </row>
    <row r="399" spans="1:10">
      <c r="A399" s="28"/>
      <c r="B399" s="27"/>
      <c r="C399" s="27"/>
      <c r="D399" s="27"/>
      <c r="E399" s="27"/>
      <c r="F399" s="27"/>
      <c r="G399" s="27"/>
      <c r="H399" s="27"/>
      <c r="I399" s="27"/>
      <c r="J399" s="27"/>
    </row>
    <row r="400" spans="1:10">
      <c r="A400" s="28"/>
      <c r="B400" s="27"/>
      <c r="C400" s="27"/>
      <c r="D400" s="27"/>
      <c r="E400" s="27"/>
      <c r="F400" s="27"/>
      <c r="G400" s="27"/>
      <c r="H400" s="27"/>
      <c r="I400" s="27"/>
      <c r="J400" s="27"/>
    </row>
    <row r="401" spans="1:10">
      <c r="A401" s="28"/>
      <c r="B401" s="27"/>
      <c r="C401" s="27"/>
      <c r="D401" s="27"/>
      <c r="E401" s="27"/>
      <c r="F401" s="27"/>
      <c r="G401" s="27"/>
      <c r="H401" s="27"/>
      <c r="I401" s="27"/>
      <c r="J401" s="27"/>
    </row>
    <row r="1269" ht="17.100000000000001" customHeight="1"/>
  </sheetData>
  <sheetProtection selectLockedCells="1" selectUnlockedCells="1"/>
  <mergeCells count="7">
    <mergeCell ref="A7:H8"/>
    <mergeCell ref="D4:H4"/>
    <mergeCell ref="D5:H5"/>
    <mergeCell ref="D1:H1"/>
    <mergeCell ref="D2:H2"/>
    <mergeCell ref="C3:H3"/>
    <mergeCell ref="A6:H6"/>
  </mergeCells>
  <phoneticPr fontId="17" type="noConversion"/>
  <pageMargins left="0.39370078740157483" right="0" top="0.15748031496062992" bottom="0.35433070866141736" header="0.51181102362204722" footer="0.51181102362204722"/>
  <pageSetup paperSize="9" scale="64" firstPageNumber="0" fitToHeight="63" orientation="portrait" horizontalDpi="300" verticalDpi="300" r:id="rId1"/>
  <headerFooter alignWithMargins="0"/>
  <rowBreaks count="1" manualBreakCount="1">
    <brk id="2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пр10(2014)</vt:lpstr>
      <vt:lpstr>'пр10(2014)'!Область_печати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Папа</cp:lastModifiedBy>
  <cp:lastPrinted>2019-07-11T16:12:13Z</cp:lastPrinted>
  <dcterms:created xsi:type="dcterms:W3CDTF">2014-10-22T06:34:30Z</dcterms:created>
  <dcterms:modified xsi:type="dcterms:W3CDTF">2019-08-02T17:11:23Z</dcterms:modified>
</cp:coreProperties>
</file>