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'пр10(2014)'!$A$1:$H$219</definedName>
    <definedName name="прил8">#REF!</definedName>
  </definedNames>
  <calcPr calcId="152511"/>
</workbook>
</file>

<file path=xl/calcChain.xml><?xml version="1.0" encoding="utf-8"?>
<calcChain xmlns="http://schemas.openxmlformats.org/spreadsheetml/2006/main">
  <c r="G125" i="1" l="1"/>
  <c r="G130" i="1"/>
  <c r="H79" i="1"/>
  <c r="G79" i="1"/>
  <c r="G78" i="1" s="1"/>
  <c r="G77" i="1" s="1"/>
  <c r="G64" i="1" s="1"/>
  <c r="G63" i="1" s="1"/>
  <c r="H83" i="1"/>
  <c r="H82" i="1"/>
  <c r="H81" i="1" s="1"/>
  <c r="G83" i="1"/>
  <c r="G82" i="1" s="1"/>
  <c r="G81" i="1" s="1"/>
  <c r="G80" i="1" s="1"/>
  <c r="F57" i="1"/>
  <c r="F47" i="1"/>
  <c r="F46" i="1" s="1"/>
  <c r="F45" i="1" s="1"/>
  <c r="F44" i="1" s="1"/>
  <c r="F43" i="1" s="1"/>
  <c r="F176" i="1"/>
  <c r="F217" i="1"/>
  <c r="F216" i="1" s="1"/>
  <c r="F214" i="1"/>
  <c r="F38" i="1"/>
  <c r="F37" i="1" s="1"/>
  <c r="F67" i="1"/>
  <c r="F130" i="1"/>
  <c r="F125" i="1"/>
  <c r="F166" i="1"/>
  <c r="F164" i="1" s="1"/>
  <c r="F162" i="1"/>
  <c r="H123" i="1"/>
  <c r="H120" i="1" s="1"/>
  <c r="G123" i="1"/>
  <c r="G120" i="1" s="1"/>
  <c r="F123" i="1"/>
  <c r="F83" i="1"/>
  <c r="F82" i="1" s="1"/>
  <c r="F81" i="1" s="1"/>
  <c r="F80" i="1" s="1"/>
  <c r="H92" i="1"/>
  <c r="G92" i="1"/>
  <c r="F103" i="1"/>
  <c r="F76" i="1"/>
  <c r="F75" i="1" s="1"/>
  <c r="F208" i="1"/>
  <c r="F207" i="1"/>
  <c r="F206" i="1" s="1"/>
  <c r="F122" i="1"/>
  <c r="F108" i="1"/>
  <c r="F107" i="1" s="1"/>
  <c r="F124" i="1"/>
  <c r="F120" i="1" s="1"/>
  <c r="F145" i="1"/>
  <c r="F102" i="1"/>
  <c r="F101" i="1" s="1"/>
  <c r="F104" i="1"/>
  <c r="F169" i="1"/>
  <c r="G16" i="1"/>
  <c r="G15" i="1" s="1"/>
  <c r="G14" i="1"/>
  <c r="G129" i="1"/>
  <c r="F129" i="1"/>
  <c r="F128" i="1" s="1"/>
  <c r="G127" i="1"/>
  <c r="G126" i="1" s="1"/>
  <c r="F127" i="1"/>
  <c r="F126" i="1" s="1"/>
  <c r="H80" i="1"/>
  <c r="F92" i="1"/>
  <c r="F91" i="1" s="1"/>
  <c r="H40" i="1"/>
  <c r="H39" i="1" s="1"/>
  <c r="G40" i="1"/>
  <c r="G39" i="1" s="1"/>
  <c r="F40" i="1"/>
  <c r="F39" i="1" s="1"/>
  <c r="F175" i="1"/>
  <c r="F202" i="1"/>
  <c r="F201" i="1" s="1"/>
  <c r="F199" i="1"/>
  <c r="F198" i="1" s="1"/>
  <c r="F197" i="1"/>
  <c r="H175" i="1"/>
  <c r="G175" i="1"/>
  <c r="F35" i="1"/>
  <c r="H16" i="1"/>
  <c r="F157" i="1"/>
  <c r="F156" i="1" s="1"/>
  <c r="F155" i="1"/>
  <c r="F154" i="1" s="1"/>
  <c r="H109" i="1"/>
  <c r="G109" i="1"/>
  <c r="H108" i="1"/>
  <c r="H107" i="1" s="1"/>
  <c r="H106" i="1" s="1"/>
  <c r="H105" i="1" s="1"/>
  <c r="G108" i="1"/>
  <c r="G107" i="1" s="1"/>
  <c r="G106" i="1" s="1"/>
  <c r="G105" i="1" s="1"/>
  <c r="G95" i="1" s="1"/>
  <c r="H119" i="1"/>
  <c r="F141" i="1"/>
  <c r="F140" i="1"/>
  <c r="F73" i="1"/>
  <c r="F72" i="1" s="1"/>
  <c r="F71" i="1" s="1"/>
  <c r="F110" i="1"/>
  <c r="F109" i="1"/>
  <c r="F36" i="1"/>
  <c r="F78" i="1"/>
  <c r="F77" i="1"/>
  <c r="F15" i="1"/>
  <c r="F14" i="1"/>
  <c r="F13" i="1" s="1"/>
  <c r="H199" i="1"/>
  <c r="H198" i="1" s="1"/>
  <c r="H197" i="1"/>
  <c r="G199" i="1"/>
  <c r="G198" i="1"/>
  <c r="G197" i="1" s="1"/>
  <c r="H156" i="1"/>
  <c r="G156" i="1"/>
  <c r="H154" i="1"/>
  <c r="G154" i="1"/>
  <c r="G216" i="1"/>
  <c r="G215" i="1" s="1"/>
  <c r="G213" i="1"/>
  <c r="G212" i="1" s="1"/>
  <c r="G210" i="1"/>
  <c r="G209" i="1" s="1"/>
  <c r="G207" i="1"/>
  <c r="G206" i="1" s="1"/>
  <c r="G204" i="1"/>
  <c r="G203" i="1" s="1"/>
  <c r="G201" i="1"/>
  <c r="G200" i="1" s="1"/>
  <c r="G195" i="1"/>
  <c r="G194" i="1" s="1"/>
  <c r="G191" i="1"/>
  <c r="G190" i="1" s="1"/>
  <c r="G189" i="1" s="1"/>
  <c r="G159" i="1" s="1"/>
  <c r="G158" i="1" s="1"/>
  <c r="G187" i="1"/>
  <c r="G186" i="1"/>
  <c r="G185" i="1" s="1"/>
  <c r="G182" i="1"/>
  <c r="G181" i="1" s="1"/>
  <c r="G179" i="1"/>
  <c r="G178" i="1" s="1"/>
  <c r="G177" i="1"/>
  <c r="G173" i="1"/>
  <c r="G170" i="1"/>
  <c r="G167" i="1"/>
  <c r="G164" i="1"/>
  <c r="G161" i="1"/>
  <c r="G160" i="1"/>
  <c r="G152" i="1"/>
  <c r="G150" i="1"/>
  <c r="G149" i="1" s="1"/>
  <c r="G148" i="1" s="1"/>
  <c r="G147" i="1" s="1"/>
  <c r="G146" i="1" s="1"/>
  <c r="G144" i="1"/>
  <c r="G143" i="1"/>
  <c r="G141" i="1"/>
  <c r="G140" i="1"/>
  <c r="G139" i="1" s="1"/>
  <c r="G137" i="1"/>
  <c r="G136" i="1" s="1"/>
  <c r="G134" i="1"/>
  <c r="G133" i="1" s="1"/>
  <c r="G132" i="1" s="1"/>
  <c r="G131" i="1" s="1"/>
  <c r="G121" i="1"/>
  <c r="G117" i="1"/>
  <c r="G116" i="1"/>
  <c r="G114" i="1"/>
  <c r="G113" i="1"/>
  <c r="G112" i="1" s="1"/>
  <c r="G101" i="1"/>
  <c r="G99" i="1"/>
  <c r="G98" i="1"/>
  <c r="G93" i="1"/>
  <c r="G91" i="1"/>
  <c r="G90" i="1" s="1"/>
  <c r="G89" i="1"/>
  <c r="G87" i="1"/>
  <c r="G86" i="1" s="1"/>
  <c r="G85" i="1"/>
  <c r="G84" i="1" s="1"/>
  <c r="G75" i="1"/>
  <c r="G74" i="1"/>
  <c r="G72" i="1"/>
  <c r="G71" i="1"/>
  <c r="G69" i="1"/>
  <c r="G68" i="1"/>
  <c r="G66" i="1"/>
  <c r="G65" i="1"/>
  <c r="G61" i="1"/>
  <c r="G60" i="1"/>
  <c r="G57" i="1"/>
  <c r="G56" i="1"/>
  <c r="G55" i="1" s="1"/>
  <c r="G54" i="1" s="1"/>
  <c r="G52" i="1"/>
  <c r="G51" i="1"/>
  <c r="G49" i="1"/>
  <c r="G48" i="1"/>
  <c r="G46" i="1"/>
  <c r="G45" i="1"/>
  <c r="G34" i="1"/>
  <c r="G33" i="1"/>
  <c r="G31" i="1"/>
  <c r="G30" i="1"/>
  <c r="G26" i="1"/>
  <c r="G23" i="1"/>
  <c r="G19" i="1"/>
  <c r="G18" i="1"/>
  <c r="F215" i="1"/>
  <c r="F213" i="1"/>
  <c r="F212" i="1"/>
  <c r="F210" i="1"/>
  <c r="F209" i="1"/>
  <c r="F204" i="1"/>
  <c r="F203" i="1" s="1"/>
  <c r="F200" i="1"/>
  <c r="F195" i="1"/>
  <c r="F194" i="1"/>
  <c r="F193" i="1" s="1"/>
  <c r="F191" i="1"/>
  <c r="F190" i="1"/>
  <c r="F189" i="1" s="1"/>
  <c r="F187" i="1"/>
  <c r="F186" i="1" s="1"/>
  <c r="F185" i="1" s="1"/>
  <c r="F182" i="1"/>
  <c r="F181" i="1"/>
  <c r="F179" i="1"/>
  <c r="F178" i="1"/>
  <c r="F177" i="1" s="1"/>
  <c r="F173" i="1"/>
  <c r="F170" i="1"/>
  <c r="F167" i="1"/>
  <c r="F163" i="1" s="1"/>
  <c r="F161" i="1"/>
  <c r="F160" i="1"/>
  <c r="F152" i="1"/>
  <c r="F150" i="1"/>
  <c r="F149" i="1" s="1"/>
  <c r="F148" i="1" s="1"/>
  <c r="F147" i="1" s="1"/>
  <c r="F146" i="1" s="1"/>
  <c r="F144" i="1"/>
  <c r="F143" i="1"/>
  <c r="F137" i="1"/>
  <c r="F136" i="1"/>
  <c r="F134" i="1"/>
  <c r="F133" i="1"/>
  <c r="F132" i="1" s="1"/>
  <c r="F117" i="1"/>
  <c r="F116" i="1"/>
  <c r="F114" i="1"/>
  <c r="F113" i="1"/>
  <c r="F112" i="1" s="1"/>
  <c r="F106" i="1"/>
  <c r="F105" i="1" s="1"/>
  <c r="F99" i="1"/>
  <c r="F98" i="1" s="1"/>
  <c r="F93" i="1"/>
  <c r="F90" i="1"/>
  <c r="F89" i="1" s="1"/>
  <c r="F87" i="1"/>
  <c r="F86" i="1" s="1"/>
  <c r="F85" i="1"/>
  <c r="F74" i="1"/>
  <c r="F69" i="1"/>
  <c r="F68" i="1"/>
  <c r="F66" i="1"/>
  <c r="F65" i="1"/>
  <c r="F61" i="1"/>
  <c r="F60" i="1"/>
  <c r="F56" i="1"/>
  <c r="F55" i="1"/>
  <c r="F54" i="1" s="1"/>
  <c r="F52" i="1"/>
  <c r="F51" i="1" s="1"/>
  <c r="F49" i="1"/>
  <c r="F48" i="1" s="1"/>
  <c r="F34" i="1"/>
  <c r="F33" i="1" s="1"/>
  <c r="F31" i="1"/>
  <c r="F30" i="1" s="1"/>
  <c r="F26" i="1"/>
  <c r="F25" i="1" s="1"/>
  <c r="F23" i="1"/>
  <c r="F22" i="1" s="1"/>
  <c r="F19" i="1"/>
  <c r="H173" i="1"/>
  <c r="H152" i="1"/>
  <c r="H57" i="1"/>
  <c r="H56" i="1"/>
  <c r="H55" i="1" s="1"/>
  <c r="H54" i="1" s="1"/>
  <c r="H93" i="1"/>
  <c r="H117" i="1"/>
  <c r="H116" i="1" s="1"/>
  <c r="H216" i="1"/>
  <c r="H215" i="1" s="1"/>
  <c r="H213" i="1"/>
  <c r="H212" i="1"/>
  <c r="H210" i="1"/>
  <c r="H209" i="1"/>
  <c r="H207" i="1"/>
  <c r="H206" i="1"/>
  <c r="H204" i="1"/>
  <c r="H203" i="1"/>
  <c r="H201" i="1"/>
  <c r="H200" i="1"/>
  <c r="H195" i="1"/>
  <c r="H194" i="1"/>
  <c r="H191" i="1"/>
  <c r="H190" i="1"/>
  <c r="H189" i="1" s="1"/>
  <c r="H187" i="1"/>
  <c r="H186" i="1" s="1"/>
  <c r="H185" i="1" s="1"/>
  <c r="H182" i="1"/>
  <c r="H181" i="1"/>
  <c r="H179" i="1"/>
  <c r="H178" i="1"/>
  <c r="H177" i="1" s="1"/>
  <c r="H159" i="1" s="1"/>
  <c r="H158" i="1" s="1"/>
  <c r="H170" i="1"/>
  <c r="H167" i="1"/>
  <c r="H164" i="1"/>
  <c r="H163" i="1"/>
  <c r="H161" i="1"/>
  <c r="H160" i="1"/>
  <c r="H150" i="1"/>
  <c r="H149" i="1"/>
  <c r="H148" i="1" s="1"/>
  <c r="H147" i="1" s="1"/>
  <c r="H146" i="1" s="1"/>
  <c r="H144" i="1"/>
  <c r="H143" i="1" s="1"/>
  <c r="H141" i="1"/>
  <c r="H140" i="1" s="1"/>
  <c r="H139" i="1" s="1"/>
  <c r="H137" i="1"/>
  <c r="H136" i="1"/>
  <c r="H134" i="1"/>
  <c r="H133" i="1"/>
  <c r="H132" i="1" s="1"/>
  <c r="H131" i="1" s="1"/>
  <c r="H121" i="1"/>
  <c r="H114" i="1"/>
  <c r="H113" i="1" s="1"/>
  <c r="H112" i="1" s="1"/>
  <c r="H111" i="1" s="1"/>
  <c r="H101" i="1"/>
  <c r="H99" i="1"/>
  <c r="H98" i="1"/>
  <c r="H96" i="1" s="1"/>
  <c r="H95" i="1" s="1"/>
  <c r="H91" i="1"/>
  <c r="H90" i="1"/>
  <c r="H89" i="1" s="1"/>
  <c r="H87" i="1"/>
  <c r="H86" i="1" s="1"/>
  <c r="H85" i="1" s="1"/>
  <c r="H84" i="1" s="1"/>
  <c r="H78" i="1"/>
  <c r="H77" i="1"/>
  <c r="H75" i="1"/>
  <c r="H74" i="1"/>
  <c r="H72" i="1"/>
  <c r="H71" i="1"/>
  <c r="H69" i="1"/>
  <c r="H68" i="1"/>
  <c r="H66" i="1"/>
  <c r="H65" i="1"/>
  <c r="H61" i="1"/>
  <c r="H60" i="1"/>
  <c r="H52" i="1"/>
  <c r="H51" i="1"/>
  <c r="H49" i="1"/>
  <c r="H48" i="1"/>
  <c r="H46" i="1"/>
  <c r="H45" i="1"/>
  <c r="H44" i="1" s="1"/>
  <c r="H43" i="1" s="1"/>
  <c r="H42" i="1" s="1"/>
  <c r="H34" i="1"/>
  <c r="H33" i="1"/>
  <c r="H31" i="1"/>
  <c r="H30" i="1"/>
  <c r="H29" i="1" s="1"/>
  <c r="H28" i="1" s="1"/>
  <c r="H26" i="1"/>
  <c r="H25" i="1"/>
  <c r="H23" i="1"/>
  <c r="H22" i="1"/>
  <c r="H19" i="1"/>
  <c r="H18" i="1"/>
  <c r="H15" i="1"/>
  <c r="H14" i="1" s="1"/>
  <c r="H13" i="1" s="1"/>
  <c r="G163" i="1"/>
  <c r="G96" i="1"/>
  <c r="G25" i="1"/>
  <c r="G29" i="1"/>
  <c r="G28" i="1" s="1"/>
  <c r="G59" i="1"/>
  <c r="G58" i="1"/>
  <c r="F111" i="1"/>
  <c r="G44" i="1"/>
  <c r="G43" i="1" s="1"/>
  <c r="F59" i="1"/>
  <c r="F58" i="1"/>
  <c r="F84" i="1"/>
  <c r="H193" i="1"/>
  <c r="H58" i="1"/>
  <c r="H59" i="1"/>
  <c r="F96" i="1"/>
  <c r="F95" i="1" s="1"/>
  <c r="F121" i="1"/>
  <c r="G22" i="1"/>
  <c r="G21" i="1"/>
  <c r="H64" i="1"/>
  <c r="H63" i="1"/>
  <c r="G111" i="1"/>
  <c r="H21" i="1"/>
  <c r="F21" i="1"/>
  <c r="G193" i="1"/>
  <c r="G42" i="1" l="1"/>
  <c r="H12" i="1"/>
  <c r="F29" i="1"/>
  <c r="F28" i="1" s="1"/>
  <c r="F119" i="1"/>
  <c r="G13" i="1"/>
  <c r="F64" i="1"/>
  <c r="F63" i="1" s="1"/>
  <c r="F42" i="1" s="1"/>
  <c r="F159" i="1"/>
  <c r="F158" i="1" s="1"/>
  <c r="F139" i="1"/>
  <c r="F131" i="1" s="1"/>
  <c r="G128" i="1"/>
  <c r="G119" i="1" s="1"/>
  <c r="F12" i="1" l="1"/>
  <c r="G12" i="1"/>
</calcChain>
</file>

<file path=xl/sharedStrings.xml><?xml version="1.0" encoding="utf-8"?>
<sst xmlns="http://schemas.openxmlformats.org/spreadsheetml/2006/main" count="679" uniqueCount="290">
  <si>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</si>
  <si>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</si>
  <si>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</si>
  <si>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</si>
  <si>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</si>
  <si>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</si>
  <si>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</si>
  <si>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</si>
  <si>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</si>
  <si>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</si>
  <si>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</si>
  <si>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</si>
  <si>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</si>
  <si>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</si>
  <si>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</si>
  <si>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</si>
  <si>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</si>
  <si>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</si>
  <si>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</si>
  <si>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</si>
  <si>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</si>
  <si>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</si>
  <si>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</si>
  <si>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</si>
  <si>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</si>
  <si>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</si>
  <si>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</si>
  <si>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</si>
  <si>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</si>
  <si>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</si>
  <si>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</si>
  <si>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</si>
  <si>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</si>
  <si>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</si>
  <si>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</si>
  <si>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</si>
  <si>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</si>
  <si>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</si>
  <si>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</si>
  <si>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</si>
  <si>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</si>
  <si>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</si>
  <si>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</si>
  <si>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</si>
  <si>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</si>
  <si>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</si>
  <si>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</si>
  <si>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</si>
  <si>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</si>
  <si>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</si>
  <si>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</si>
  <si>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</si>
  <si>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</si>
  <si>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</si>
  <si>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</si>
  <si>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</si>
  <si>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</si>
  <si>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</si>
  <si>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</si>
  <si>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</si>
  <si>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</si>
  <si>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</si>
  <si>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</si>
  <si>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</si>
  <si>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</si>
  <si>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</si>
  <si>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</si>
  <si>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</si>
  <si>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</si>
  <si>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</si>
  <si>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</si>
  <si>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</si>
  <si>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</si>
  <si>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</si>
  <si>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</si>
  <si>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</si>
  <si>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</si>
  <si>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</si>
  <si>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</si>
  <si>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</si>
  <si>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</si>
  <si>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</si>
  <si>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</si>
  <si>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</si>
  <si>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</si>
  <si>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</si>
  <si>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</si>
  <si>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</si>
  <si>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</si>
  <si>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</si>
  <si>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</si>
  <si>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</si>
  <si>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</si>
  <si>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</si>
  <si>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</si>
  <si>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</si>
  <si>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</si>
  <si>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</si>
  <si>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</si>
  <si>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</si>
  <si>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</si>
  <si>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</si>
  <si>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</si>
  <si>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</si>
  <si>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</si>
  <si>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</si>
  <si>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</si>
  <si>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</si>
  <si>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</si>
  <si>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</si>
  <si>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</si>
  <si>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</si>
  <si>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</si>
  <si>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</si>
  <si>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</si>
  <si>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</si>
  <si>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</si>
  <si>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</si>
  <si>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</si>
  <si>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</si>
  <si>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</si>
  <si>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</si>
  <si>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</si>
  <si>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</si>
  <si>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</si>
  <si>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</si>
  <si>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</si>
  <si>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</si>
  <si>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</si>
  <si>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</si>
  <si>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</si>
  <si>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</si>
  <si>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</si>
  <si>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</si>
  <si>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</si>
  <si>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</si>
  <si>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</si>
  <si>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</si>
  <si>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</si>
  <si>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</si>
  <si>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</si>
  <si>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</si>
  <si>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</si>
  <si>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</si>
  <si>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</si>
  <si>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</si>
  <si>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</si>
  <si>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</si>
  <si>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</si>
  <si>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</si>
  <si>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</si>
  <si>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</si>
  <si>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</si>
  <si>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</si>
  <si>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</si>
  <si>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</si>
  <si>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</si>
  <si>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</si>
  <si>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</si>
  <si>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</si>
  <si>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</si>
  <si>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</si>
  <si>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</si>
  <si>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</si>
  <si>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</si>
  <si>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</si>
  <si>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</si>
  <si>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</si>
  <si>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</si>
  <si>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</si>
  <si>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</si>
  <si>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</si>
  <si>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</si>
  <si>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</si>
  <si>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</si>
  <si>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</si>
  <si>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</si>
  <si>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</si>
  <si>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</si>
  <si>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</si>
  <si>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</si>
  <si>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</si>
  <si>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</si>
  <si>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</si>
  <si>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</si>
  <si>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</si>
  <si>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</si>
  <si>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</si>
  <si>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</si>
  <si>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</si>
  <si>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</si>
  <si>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</si>
  <si>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</si>
  <si>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</si>
  <si>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</si>
  <si>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</si>
  <si>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</si>
  <si>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</si>
  <si>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</si>
  <si>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</si>
  <si>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</si>
  <si>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</si>
  <si>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</si>
  <si>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</si>
  <si>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</si>
  <si>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</si>
  <si>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</si>
  <si>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</si>
  <si>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</si>
  <si>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</si>
  <si>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</si>
  <si>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</si>
  <si>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</si>
  <si>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</si>
  <si>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</si>
  <si>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</si>
  <si>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</si>
  <si>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</si>
  <si>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</si>
  <si>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</si>
  <si>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</si>
  <si>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</si>
  <si>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</si>
  <si>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</si>
  <si>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</si>
  <si>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</si>
  <si>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</si>
  <si>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</si>
  <si>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</si>
  <si>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</si>
  <si>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</si>
  <si>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0910200000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</si>
  <si>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</si>
  <si>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</si>
  <si>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</si>
  <si>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</si>
  <si>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</si>
  <si>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</si>
  <si>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</si>
  <si>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</si>
  <si>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</si>
  <si>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</si>
  <si>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</si>
  <si>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</si>
  <si>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</si>
  <si>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07</t>
  </si>
  <si>
    <t>9900080140</t>
  </si>
  <si>
    <t xml:space="preserve"> Мероприятия по проведению кадастровых работ для оформления земельных участков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</si>
  <si>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</si>
  <si>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</si>
  <si>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</si>
  <si>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</si>
  <si>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Мероприятия по газификации муниципального имущества</t>
  </si>
  <si>
    <t>0300101480</t>
  </si>
  <si>
    <t>Основное мероприятие "Содействие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 для реализации областного закона от 28.12.2018г. №147-оз"</t>
  </si>
  <si>
    <t>Мероприятия  по содействию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</t>
  </si>
  <si>
    <t>09102S4770</t>
  </si>
  <si>
    <t>Другие вопросы в области образования</t>
  </si>
  <si>
    <t>(приложение 7)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</si>
  <si>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2020 год и на плановый период 2021 и 2022 годов</t>
  </si>
  <si>
    <t>2020 годСумма      (тысяч рублей)</t>
  </si>
  <si>
    <t>2022год Сумма      (тысяч рублей)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</si>
  <si>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</si>
  <si>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</si>
  <si>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</si>
  <si>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"</t>
  </si>
  <si>
    <t>Подрограмма "Развитие физкультуры и спорта на территории муниципального образования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</si>
  <si>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</si>
  <si>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</si>
  <si>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</si>
  <si>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</si>
  <si>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</si>
  <si>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</si>
  <si>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"</t>
  </si>
  <si>
    <t xml:space="preserve"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</si>
  <si>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</si>
  <si>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»</t>
  </si>
  <si>
    <t>Мероприятия по оплате коммунальных услуг муниципального фонда</t>
  </si>
  <si>
    <t>0300101490</t>
  </si>
  <si>
    <t>Основное мероприятие "Обустройство мусоросборных площадок на территории Пениковского сельского поселения"</t>
  </si>
  <si>
    <t>0430200000</t>
  </si>
  <si>
    <t xml:space="preserve">Мероприятия по созданию мест(площадок) накопления твердых коммунальных отходов в рамках государственной программы Ленинградской области " Охрана окружающей среды Ленинградской области" </t>
  </si>
  <si>
    <t>04302S4790</t>
  </si>
  <si>
    <t>0700400000</t>
  </si>
  <si>
    <t>Мероприятия по строительству дома культуры с универсальным зрительным залом на 200 мест в д.Пеники</t>
  </si>
  <si>
    <t>Мероприятия по обеспечению комплексного развития сельских территорий</t>
  </si>
  <si>
    <t>07004L5760</t>
  </si>
  <si>
    <t>Основное мероприятие "Строительство дома культуры с универсальным зрительным залом на 200 мест в д.Пеники"</t>
  </si>
  <si>
    <t>0700401500</t>
  </si>
  <si>
    <t>от 05.08.2020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</si>
</sst>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1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2" fontId="23" fillId="4" borderId="7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58"/>
  <sheetViews>
    <sheetView tabSelected="1" view="pageBreakPreview" zoomScale="89" zoomScaleNormal="100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D4" sqref="D4:H4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92</v>
      </c>
      <c r="B1" s="32"/>
      <c r="C1" s="44"/>
      <c r="D1" s="126" t="s">
        <v>59</v>
      </c>
      <c r="E1" s="127"/>
      <c r="F1" s="127"/>
      <c r="G1" s="128"/>
      <c r="H1" s="128"/>
      <c r="I1" s="97"/>
      <c r="J1" s="97"/>
    </row>
    <row r="2" spans="1:14" ht="11.25" customHeight="1" x14ac:dyDescent="0.25">
      <c r="A2" s="4"/>
      <c r="B2" s="32"/>
      <c r="C2" s="44"/>
      <c r="D2" s="126" t="s">
        <v>60</v>
      </c>
      <c r="E2" s="127"/>
      <c r="F2" s="127"/>
      <c r="G2" s="128"/>
      <c r="H2" s="128"/>
      <c r="I2" s="97"/>
      <c r="J2" s="97"/>
    </row>
    <row r="3" spans="1:14" ht="13.5" customHeight="1" x14ac:dyDescent="0.25">
      <c r="A3" s="4"/>
      <c r="B3"/>
      <c r="C3" s="126" t="s">
        <v>61</v>
      </c>
      <c r="D3" s="127"/>
      <c r="E3" s="127"/>
      <c r="F3" s="127"/>
      <c r="G3" s="128"/>
      <c r="H3" s="128"/>
      <c r="I3" s="98"/>
      <c r="J3" s="98"/>
    </row>
    <row r="4" spans="1:14" ht="14.25" customHeight="1" x14ac:dyDescent="0.2">
      <c r="A4" s="5"/>
      <c r="B4"/>
      <c r="C4" s="45"/>
      <c r="D4" s="126" t="s">
        <v>289</v>
      </c>
      <c r="E4" s="127"/>
      <c r="F4" s="127"/>
      <c r="G4" s="128"/>
      <c r="H4" s="128"/>
      <c r="I4" s="97"/>
      <c r="J4" s="97"/>
    </row>
    <row r="5" spans="1:14" s="6" customFormat="1" ht="15" customHeight="1" x14ac:dyDescent="0.25">
      <c r="A5" s="8"/>
      <c r="B5" s="7"/>
      <c r="C5" s="46"/>
      <c r="D5" s="126" t="s">
        <v>258</v>
      </c>
      <c r="E5" s="127"/>
      <c r="F5" s="127"/>
      <c r="G5" s="128"/>
      <c r="H5" s="128"/>
      <c r="I5" s="97"/>
      <c r="J5" s="97"/>
    </row>
    <row r="6" spans="1:14" s="10" customFormat="1" ht="15" customHeight="1" x14ac:dyDescent="0.25">
      <c r="A6" s="129" t="s">
        <v>93</v>
      </c>
      <c r="B6" s="130"/>
      <c r="C6" s="130"/>
      <c r="D6" s="123"/>
      <c r="E6" s="123"/>
      <c r="F6" s="124"/>
      <c r="G6" s="124"/>
      <c r="H6" s="124"/>
      <c r="I6" s="9"/>
      <c r="J6" s="9"/>
    </row>
    <row r="7" spans="1:14" s="6" customFormat="1" ht="45.75" customHeight="1" x14ac:dyDescent="0.25">
      <c r="A7" s="121" t="s">
        <v>259</v>
      </c>
      <c r="B7" s="122"/>
      <c r="C7" s="122"/>
      <c r="D7" s="123"/>
      <c r="E7" s="123"/>
      <c r="F7" s="124"/>
      <c r="G7" s="124"/>
      <c r="H7" s="124"/>
      <c r="I7" s="11"/>
      <c r="J7" s="11"/>
    </row>
    <row r="8" spans="1:14" s="6" customFormat="1" ht="36.75" customHeight="1" x14ac:dyDescent="0.25">
      <c r="A8" s="125"/>
      <c r="B8" s="125"/>
      <c r="C8" s="125"/>
      <c r="D8" s="123"/>
      <c r="E8" s="123"/>
      <c r="F8" s="124"/>
      <c r="G8" s="124"/>
      <c r="H8" s="124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85</v>
      </c>
      <c r="B10" s="48" t="s">
        <v>95</v>
      </c>
      <c r="C10" s="49" t="s">
        <v>94</v>
      </c>
      <c r="D10" s="50" t="s">
        <v>63</v>
      </c>
      <c r="E10" s="51" t="s">
        <v>64</v>
      </c>
      <c r="F10" s="105" t="s">
        <v>260</v>
      </c>
      <c r="G10" s="113" t="s">
        <v>242</v>
      </c>
      <c r="H10" s="113" t="s">
        <v>261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96</v>
      </c>
      <c r="C11" s="33" t="s">
        <v>97</v>
      </c>
      <c r="D11" s="34" t="s">
        <v>81</v>
      </c>
      <c r="E11" s="43" t="s">
        <v>82</v>
      </c>
      <c r="F11" s="106" t="s">
        <v>68</v>
      </c>
      <c r="G11" s="114" t="s">
        <v>68</v>
      </c>
      <c r="H11" s="114" t="s">
        <v>68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98</v>
      </c>
      <c r="B12" s="90"/>
      <c r="C12" s="91"/>
      <c r="D12" s="91"/>
      <c r="E12" s="92"/>
      <c r="F12" s="107">
        <f>F13+F21+F28+F42+F95+F111+F119+F131+F146+F158</f>
        <v>124083</v>
      </c>
      <c r="G12" s="115">
        <f>G13+G21+G28+G42+G95+G111+G119+G131+G146+G158</f>
        <v>154699.4</v>
      </c>
      <c r="H12" s="115">
        <f>H13+H21+H28+H42+H95+H111+H119+H131+H146+H158</f>
        <v>48573.8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262</v>
      </c>
      <c r="B13" s="59" t="s">
        <v>112</v>
      </c>
      <c r="C13" s="60"/>
      <c r="D13" s="60"/>
      <c r="E13" s="61"/>
      <c r="F13" s="108">
        <f>F14+F18</f>
        <v>11327</v>
      </c>
      <c r="G13" s="116">
        <f>G14+G18</f>
        <v>10559.5</v>
      </c>
      <c r="H13" s="116">
        <f>H14+H18</f>
        <v>9899.8000000000011</v>
      </c>
      <c r="I13" s="101"/>
      <c r="J13" s="101"/>
    </row>
    <row r="14" spans="1:14" s="19" customFormat="1" ht="114.75" customHeight="1" x14ac:dyDescent="0.25">
      <c r="A14" s="70" t="s">
        <v>263</v>
      </c>
      <c r="B14" s="53" t="s">
        <v>113</v>
      </c>
      <c r="C14" s="54"/>
      <c r="D14" s="54"/>
      <c r="E14" s="55"/>
      <c r="F14" s="109">
        <f>F15</f>
        <v>10520</v>
      </c>
      <c r="G14" s="117">
        <f>G15</f>
        <v>9720.9</v>
      </c>
      <c r="H14" s="117">
        <f>H15</f>
        <v>9027.7000000000007</v>
      </c>
      <c r="I14" s="102"/>
      <c r="J14" s="102"/>
    </row>
    <row r="15" spans="1:14" s="19" customFormat="1" ht="51" customHeight="1" x14ac:dyDescent="0.25">
      <c r="A15" s="70" t="s">
        <v>188</v>
      </c>
      <c r="B15" s="53" t="s">
        <v>189</v>
      </c>
      <c r="C15" s="54"/>
      <c r="D15" s="54"/>
      <c r="E15" s="55"/>
      <c r="F15" s="109">
        <f>F16+F17</f>
        <v>10520</v>
      </c>
      <c r="G15" s="117">
        <f>G16+G17</f>
        <v>9720.9</v>
      </c>
      <c r="H15" s="117">
        <f>H16+H17</f>
        <v>9027.7000000000007</v>
      </c>
      <c r="I15" s="102"/>
      <c r="J15" s="102"/>
    </row>
    <row r="16" spans="1:14" s="94" customFormat="1" ht="36" customHeight="1" x14ac:dyDescent="0.25">
      <c r="A16" s="52" t="s">
        <v>167</v>
      </c>
      <c r="B16" s="53" t="s">
        <v>168</v>
      </c>
      <c r="C16" s="56" t="s">
        <v>166</v>
      </c>
      <c r="D16" s="56" t="s">
        <v>76</v>
      </c>
      <c r="E16" s="57" t="s">
        <v>86</v>
      </c>
      <c r="F16" s="109">
        <v>7250.8</v>
      </c>
      <c r="G16" s="117">
        <f>10918.9-1198</f>
        <v>9720.9</v>
      </c>
      <c r="H16" s="117">
        <f>11355.7-2328</f>
        <v>9027.7000000000007</v>
      </c>
      <c r="I16" s="102"/>
      <c r="J16" s="102"/>
    </row>
    <row r="17" spans="1:10" s="94" customFormat="1" ht="44.25" customHeight="1" x14ac:dyDescent="0.25">
      <c r="A17" s="52" t="s">
        <v>171</v>
      </c>
      <c r="B17" s="53" t="s">
        <v>180</v>
      </c>
      <c r="C17" s="58" t="s">
        <v>166</v>
      </c>
      <c r="D17" s="56" t="s">
        <v>76</v>
      </c>
      <c r="E17" s="57" t="s">
        <v>86</v>
      </c>
      <c r="F17" s="109">
        <v>3269.2</v>
      </c>
      <c r="G17" s="109">
        <v>0</v>
      </c>
      <c r="H17" s="109">
        <v>0</v>
      </c>
      <c r="I17" s="102"/>
      <c r="J17" s="102"/>
    </row>
    <row r="18" spans="1:10" s="19" customFormat="1" ht="116.25" customHeight="1" x14ac:dyDescent="0.25">
      <c r="A18" s="52" t="s">
        <v>264</v>
      </c>
      <c r="B18" s="53" t="s">
        <v>117</v>
      </c>
      <c r="C18" s="56"/>
      <c r="D18" s="56"/>
      <c r="E18" s="57"/>
      <c r="F18" s="109">
        <v>807</v>
      </c>
      <c r="G18" s="117">
        <f t="shared" ref="F18:H19" si="0">G19</f>
        <v>838.6</v>
      </c>
      <c r="H18" s="117">
        <f t="shared" si="0"/>
        <v>872.1</v>
      </c>
      <c r="I18" s="102"/>
      <c r="J18" s="102"/>
    </row>
    <row r="19" spans="1:10" s="19" customFormat="1" ht="31.5" customHeight="1" x14ac:dyDescent="0.25">
      <c r="A19" s="52" t="s">
        <v>114</v>
      </c>
      <c r="B19" s="53" t="s">
        <v>115</v>
      </c>
      <c r="C19" s="56"/>
      <c r="D19" s="56"/>
      <c r="E19" s="57"/>
      <c r="F19" s="109">
        <f t="shared" si="0"/>
        <v>806.3</v>
      </c>
      <c r="G19" s="117">
        <f t="shared" si="0"/>
        <v>838.6</v>
      </c>
      <c r="H19" s="117">
        <f t="shared" si="0"/>
        <v>872.1</v>
      </c>
      <c r="I19" s="102"/>
      <c r="J19" s="102"/>
    </row>
    <row r="20" spans="1:10" s="94" customFormat="1" ht="44.25" customHeight="1" x14ac:dyDescent="0.25">
      <c r="A20" s="52" t="s">
        <v>169</v>
      </c>
      <c r="B20" s="53" t="s">
        <v>170</v>
      </c>
      <c r="C20" s="58" t="s">
        <v>166</v>
      </c>
      <c r="D20" s="56" t="s">
        <v>76</v>
      </c>
      <c r="E20" s="57" t="s">
        <v>86</v>
      </c>
      <c r="F20" s="109">
        <v>806.3</v>
      </c>
      <c r="G20" s="117">
        <v>838.6</v>
      </c>
      <c r="H20" s="117">
        <v>872.1</v>
      </c>
      <c r="I20" s="102"/>
      <c r="J20" s="102"/>
    </row>
    <row r="21" spans="1:10" s="16" customFormat="1" ht="93" customHeight="1" x14ac:dyDescent="0.25">
      <c r="A21" s="52" t="s">
        <v>265</v>
      </c>
      <c r="B21" s="59" t="s">
        <v>116</v>
      </c>
      <c r="C21" s="60"/>
      <c r="D21" s="60"/>
      <c r="E21" s="61"/>
      <c r="F21" s="108">
        <f>F23+F26</f>
        <v>2408</v>
      </c>
      <c r="G21" s="116">
        <f>G23+G26</f>
        <v>2504.3000000000002</v>
      </c>
      <c r="H21" s="116">
        <f>H23+H26</f>
        <v>2604.5</v>
      </c>
      <c r="I21" s="101"/>
      <c r="J21" s="101"/>
    </row>
    <row r="22" spans="1:10" s="16" customFormat="1" ht="56.25" customHeight="1" x14ac:dyDescent="0.25">
      <c r="A22" s="52" t="s">
        <v>266</v>
      </c>
      <c r="B22" s="59" t="s">
        <v>190</v>
      </c>
      <c r="C22" s="60"/>
      <c r="D22" s="60"/>
      <c r="E22" s="61"/>
      <c r="F22" s="109">
        <f t="shared" ref="F22:H23" si="1">F23</f>
        <v>2323</v>
      </c>
      <c r="G22" s="117">
        <f t="shared" si="1"/>
        <v>2415.9</v>
      </c>
      <c r="H22" s="117">
        <f t="shared" si="1"/>
        <v>2512.5</v>
      </c>
      <c r="I22" s="101"/>
      <c r="J22" s="101"/>
    </row>
    <row r="23" spans="1:10" s="16" customFormat="1" ht="60.75" customHeight="1" x14ac:dyDescent="0.2">
      <c r="A23" s="88" t="s">
        <v>233</v>
      </c>
      <c r="B23" s="53" t="s">
        <v>191</v>
      </c>
      <c r="C23" s="56"/>
      <c r="D23" s="56"/>
      <c r="E23" s="57"/>
      <c r="F23" s="109">
        <f t="shared" si="1"/>
        <v>2323</v>
      </c>
      <c r="G23" s="117">
        <f t="shared" si="1"/>
        <v>2415.9</v>
      </c>
      <c r="H23" s="117">
        <f t="shared" si="1"/>
        <v>2512.5</v>
      </c>
      <c r="I23" s="102"/>
      <c r="J23" s="102"/>
    </row>
    <row r="24" spans="1:10" s="95" customFormat="1" ht="47.25" x14ac:dyDescent="0.25">
      <c r="A24" s="52" t="s">
        <v>193</v>
      </c>
      <c r="B24" s="53" t="s">
        <v>192</v>
      </c>
      <c r="C24" s="58" t="s">
        <v>166</v>
      </c>
      <c r="D24" s="56" t="s">
        <v>67</v>
      </c>
      <c r="E24" s="57" t="s">
        <v>86</v>
      </c>
      <c r="F24" s="109">
        <v>2323</v>
      </c>
      <c r="G24" s="117">
        <v>2415.9</v>
      </c>
      <c r="H24" s="117">
        <v>2512.5</v>
      </c>
      <c r="I24" s="102"/>
      <c r="J24" s="102"/>
    </row>
    <row r="25" spans="1:10" s="95" customFormat="1" ht="31.5" x14ac:dyDescent="0.25">
      <c r="A25" s="52" t="s">
        <v>194</v>
      </c>
      <c r="B25" s="59" t="s">
        <v>195</v>
      </c>
      <c r="C25" s="58"/>
      <c r="D25" s="56"/>
      <c r="E25" s="57"/>
      <c r="F25" s="109">
        <f t="shared" ref="F25:H26" si="2">F26</f>
        <v>85</v>
      </c>
      <c r="G25" s="117">
        <f t="shared" si="2"/>
        <v>88.4</v>
      </c>
      <c r="H25" s="117">
        <f t="shared" si="2"/>
        <v>92</v>
      </c>
      <c r="I25" s="102"/>
      <c r="J25" s="102"/>
    </row>
    <row r="26" spans="1:10" s="16" customFormat="1" ht="47.25" x14ac:dyDescent="0.2">
      <c r="A26" s="88" t="s">
        <v>197</v>
      </c>
      <c r="B26" s="53" t="s">
        <v>196</v>
      </c>
      <c r="C26" s="58"/>
      <c r="D26" s="56"/>
      <c r="E26" s="57"/>
      <c r="F26" s="109">
        <f t="shared" si="2"/>
        <v>85</v>
      </c>
      <c r="G26" s="117">
        <f t="shared" si="2"/>
        <v>88.4</v>
      </c>
      <c r="H26" s="117">
        <f t="shared" si="2"/>
        <v>92</v>
      </c>
      <c r="I26" s="102"/>
      <c r="J26" s="102"/>
    </row>
    <row r="27" spans="1:10" s="95" customFormat="1" ht="31.5" x14ac:dyDescent="0.25">
      <c r="A27" s="52" t="s">
        <v>199</v>
      </c>
      <c r="B27" s="53" t="s">
        <v>198</v>
      </c>
      <c r="C27" s="58" t="s">
        <v>166</v>
      </c>
      <c r="D27" s="56" t="s">
        <v>67</v>
      </c>
      <c r="E27" s="57" t="s">
        <v>86</v>
      </c>
      <c r="F27" s="109">
        <v>85</v>
      </c>
      <c r="G27" s="117">
        <v>88.4</v>
      </c>
      <c r="H27" s="117">
        <v>92</v>
      </c>
      <c r="I27" s="102"/>
      <c r="J27" s="102"/>
    </row>
    <row r="28" spans="1:10" s="16" customFormat="1" ht="86.25" customHeight="1" x14ac:dyDescent="0.25">
      <c r="A28" s="52" t="s">
        <v>267</v>
      </c>
      <c r="B28" s="59" t="s">
        <v>118</v>
      </c>
      <c r="C28" s="60"/>
      <c r="D28" s="60"/>
      <c r="E28" s="61"/>
      <c r="F28" s="108">
        <f>F29</f>
        <v>256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 x14ac:dyDescent="0.25">
      <c r="A29" s="52" t="s">
        <v>146</v>
      </c>
      <c r="B29" s="53" t="s">
        <v>119</v>
      </c>
      <c r="C29" s="60"/>
      <c r="D29" s="60"/>
      <c r="E29" s="61"/>
      <c r="F29" s="109">
        <f>F30+F33+F36+F39</f>
        <v>256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 x14ac:dyDescent="0.25">
      <c r="A30" s="52" t="s">
        <v>200</v>
      </c>
      <c r="B30" s="53" t="s">
        <v>120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 x14ac:dyDescent="0.25">
      <c r="A31" s="70" t="s">
        <v>109</v>
      </c>
      <c r="B31" s="53" t="s">
        <v>120</v>
      </c>
      <c r="C31" s="58" t="s">
        <v>78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 x14ac:dyDescent="0.25">
      <c r="A32" s="70" t="s">
        <v>79</v>
      </c>
      <c r="B32" s="53" t="s">
        <v>120</v>
      </c>
      <c r="C32" s="58" t="s">
        <v>78</v>
      </c>
      <c r="D32" s="56" t="s">
        <v>75</v>
      </c>
      <c r="E32" s="57" t="s">
        <v>86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 x14ac:dyDescent="0.25">
      <c r="A33" s="52" t="s">
        <v>201</v>
      </c>
      <c r="B33" s="53" t="s">
        <v>121</v>
      </c>
      <c r="C33" s="58"/>
      <c r="D33" s="56"/>
      <c r="E33" s="57"/>
      <c r="F33" s="109">
        <f t="shared" ref="F33:H34" si="4">F34</f>
        <v>0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 x14ac:dyDescent="0.25">
      <c r="A34" s="70" t="s">
        <v>109</v>
      </c>
      <c r="B34" s="53" t="s">
        <v>121</v>
      </c>
      <c r="C34" s="58" t="s">
        <v>78</v>
      </c>
      <c r="D34" s="56"/>
      <c r="E34" s="57"/>
      <c r="F34" s="109">
        <f t="shared" si="4"/>
        <v>0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 x14ac:dyDescent="0.25">
      <c r="A35" s="70" t="s">
        <v>79</v>
      </c>
      <c r="B35" s="53" t="s">
        <v>121</v>
      </c>
      <c r="C35" s="58" t="s">
        <v>78</v>
      </c>
      <c r="D35" s="56" t="s">
        <v>75</v>
      </c>
      <c r="E35" s="57" t="s">
        <v>86</v>
      </c>
      <c r="F35" s="109">
        <f>600-600</f>
        <v>0</v>
      </c>
      <c r="G35" s="117">
        <v>0</v>
      </c>
      <c r="H35" s="117">
        <v>0</v>
      </c>
      <c r="I35" s="102"/>
      <c r="J35" s="102"/>
    </row>
    <row r="36" spans="1:10" s="16" customFormat="1" ht="15.75" x14ac:dyDescent="0.25">
      <c r="A36" s="70" t="s">
        <v>252</v>
      </c>
      <c r="B36" s="53" t="s">
        <v>253</v>
      </c>
      <c r="C36" s="58"/>
      <c r="D36" s="56" t="s">
        <v>75</v>
      </c>
      <c r="E36" s="57" t="s">
        <v>87</v>
      </c>
      <c r="F36" s="109">
        <f>F37</f>
        <v>150</v>
      </c>
      <c r="G36" s="117">
        <v>0</v>
      </c>
      <c r="H36" s="117">
        <v>0</v>
      </c>
      <c r="I36" s="102"/>
      <c r="J36" s="102"/>
    </row>
    <row r="37" spans="1:10" s="16" customFormat="1" ht="31.5" x14ac:dyDescent="0.25">
      <c r="A37" s="70" t="s">
        <v>109</v>
      </c>
      <c r="B37" s="53" t="s">
        <v>253</v>
      </c>
      <c r="C37" s="58" t="s">
        <v>78</v>
      </c>
      <c r="D37" s="56"/>
      <c r="E37" s="57"/>
      <c r="F37" s="109">
        <f>F38</f>
        <v>150</v>
      </c>
      <c r="G37" s="117">
        <v>0</v>
      </c>
      <c r="H37" s="117">
        <v>0</v>
      </c>
      <c r="I37" s="102"/>
      <c r="J37" s="102"/>
    </row>
    <row r="38" spans="1:10" s="16" customFormat="1" ht="15.75" x14ac:dyDescent="0.25">
      <c r="A38" s="70" t="s">
        <v>99</v>
      </c>
      <c r="B38" s="53" t="s">
        <v>253</v>
      </c>
      <c r="C38" s="58" t="s">
        <v>78</v>
      </c>
      <c r="D38" s="56" t="s">
        <v>75</v>
      </c>
      <c r="E38" s="57" t="s">
        <v>87</v>
      </c>
      <c r="F38" s="109">
        <f>220-70</f>
        <v>150</v>
      </c>
      <c r="G38" s="117">
        <v>0</v>
      </c>
      <c r="H38" s="117">
        <v>0</v>
      </c>
      <c r="I38" s="102"/>
      <c r="J38" s="102"/>
    </row>
    <row r="39" spans="1:10" s="16" customFormat="1" ht="31.5" x14ac:dyDescent="0.25">
      <c r="A39" s="70" t="s">
        <v>277</v>
      </c>
      <c r="B39" s="53" t="s">
        <v>278</v>
      </c>
      <c r="C39" s="58"/>
      <c r="D39" s="56"/>
      <c r="E39" s="57"/>
      <c r="F39" s="109">
        <f t="shared" ref="F39:H40" si="5">F40</f>
        <v>100</v>
      </c>
      <c r="G39" s="117">
        <f t="shared" si="5"/>
        <v>0</v>
      </c>
      <c r="H39" s="117">
        <f t="shared" si="5"/>
        <v>0</v>
      </c>
      <c r="I39" s="102"/>
      <c r="J39" s="102"/>
    </row>
    <row r="40" spans="1:10" s="16" customFormat="1" ht="31.5" x14ac:dyDescent="0.25">
      <c r="A40" s="70" t="s">
        <v>109</v>
      </c>
      <c r="B40" s="53" t="s">
        <v>278</v>
      </c>
      <c r="C40" s="58" t="s">
        <v>78</v>
      </c>
      <c r="D40" s="56"/>
      <c r="E40" s="57"/>
      <c r="F40" s="109">
        <f t="shared" si="5"/>
        <v>100</v>
      </c>
      <c r="G40" s="117">
        <f t="shared" si="5"/>
        <v>0</v>
      </c>
      <c r="H40" s="117">
        <f t="shared" si="5"/>
        <v>0</v>
      </c>
      <c r="I40" s="102"/>
      <c r="J40" s="102"/>
    </row>
    <row r="41" spans="1:10" s="16" customFormat="1" ht="15.75" x14ac:dyDescent="0.25">
      <c r="A41" s="70" t="s">
        <v>79</v>
      </c>
      <c r="B41" s="53" t="s">
        <v>278</v>
      </c>
      <c r="C41" s="58" t="s">
        <v>78</v>
      </c>
      <c r="D41" s="56" t="s">
        <v>75</v>
      </c>
      <c r="E41" s="57" t="s">
        <v>86</v>
      </c>
      <c r="F41" s="109">
        <v>100</v>
      </c>
      <c r="G41" s="117">
        <v>0</v>
      </c>
      <c r="H41" s="117">
        <v>0</v>
      </c>
      <c r="I41" s="102"/>
      <c r="J41" s="102"/>
    </row>
    <row r="42" spans="1:10" s="16" customFormat="1" ht="87" customHeight="1" x14ac:dyDescent="0.25">
      <c r="A42" s="52" t="s">
        <v>268</v>
      </c>
      <c r="B42" s="59" t="s">
        <v>122</v>
      </c>
      <c r="C42" s="60"/>
      <c r="D42" s="60"/>
      <c r="E42" s="61"/>
      <c r="F42" s="108">
        <f>F43+F58+F63+F84</f>
        <v>9118.0999999999985</v>
      </c>
      <c r="G42" s="116">
        <f>G43+G58+G63+G84</f>
        <v>6453.1</v>
      </c>
      <c r="H42" s="116">
        <f>H43+H58+H63+H84</f>
        <v>7153.1</v>
      </c>
      <c r="I42" s="101"/>
      <c r="J42" s="101"/>
    </row>
    <row r="43" spans="1:10" s="16" customFormat="1" ht="113.25" customHeight="1" x14ac:dyDescent="0.25">
      <c r="A43" s="52" t="s">
        <v>269</v>
      </c>
      <c r="B43" s="53" t="s">
        <v>123</v>
      </c>
      <c r="C43" s="58"/>
      <c r="D43" s="56"/>
      <c r="E43" s="57"/>
      <c r="F43" s="109">
        <f>F44+F54</f>
        <v>3973</v>
      </c>
      <c r="G43" s="117">
        <f>G44+G54</f>
        <v>2935</v>
      </c>
      <c r="H43" s="117">
        <f>H44+H54</f>
        <v>2935</v>
      </c>
      <c r="I43" s="102"/>
      <c r="J43" s="102"/>
    </row>
    <row r="44" spans="1:10" s="16" customFormat="1" ht="34.5" customHeight="1" x14ac:dyDescent="0.25">
      <c r="A44" s="89" t="s">
        <v>140</v>
      </c>
      <c r="B44" s="53" t="s">
        <v>124</v>
      </c>
      <c r="C44" s="58"/>
      <c r="D44" s="56"/>
      <c r="E44" s="57"/>
      <c r="F44" s="109">
        <f>F45+F48+F51</f>
        <v>3350</v>
      </c>
      <c r="G44" s="117">
        <f>G45+G48+G51</f>
        <v>2550</v>
      </c>
      <c r="H44" s="117">
        <f>H45+H48+H51</f>
        <v>2550</v>
      </c>
      <c r="I44" s="102"/>
      <c r="J44" s="102"/>
    </row>
    <row r="45" spans="1:10" s="16" customFormat="1" ht="35.25" customHeight="1" x14ac:dyDescent="0.25">
      <c r="A45" s="75" t="s">
        <v>125</v>
      </c>
      <c r="B45" s="53" t="s">
        <v>127</v>
      </c>
      <c r="C45" s="58"/>
      <c r="D45" s="56"/>
      <c r="E45" s="57"/>
      <c r="F45" s="109">
        <f t="shared" ref="F45:H46" si="6">F46</f>
        <v>900</v>
      </c>
      <c r="G45" s="117">
        <f t="shared" si="6"/>
        <v>300</v>
      </c>
      <c r="H45" s="117">
        <f t="shared" si="6"/>
        <v>300</v>
      </c>
      <c r="I45" s="102"/>
      <c r="J45" s="102"/>
    </row>
    <row r="46" spans="1:10" s="16" customFormat="1" ht="31.5" x14ac:dyDescent="0.25">
      <c r="A46" s="70" t="s">
        <v>109</v>
      </c>
      <c r="B46" s="53" t="s">
        <v>127</v>
      </c>
      <c r="C46" s="58" t="s">
        <v>78</v>
      </c>
      <c r="D46" s="56"/>
      <c r="E46" s="57"/>
      <c r="F46" s="109">
        <f t="shared" si="6"/>
        <v>900</v>
      </c>
      <c r="G46" s="117">
        <f t="shared" si="6"/>
        <v>300</v>
      </c>
      <c r="H46" s="117">
        <f t="shared" si="6"/>
        <v>300</v>
      </c>
      <c r="I46" s="102"/>
      <c r="J46" s="102"/>
    </row>
    <row r="47" spans="1:10" s="16" customFormat="1" ht="15.75" x14ac:dyDescent="0.25">
      <c r="A47" s="70" t="s">
        <v>49</v>
      </c>
      <c r="B47" s="53" t="s">
        <v>127</v>
      </c>
      <c r="C47" s="58" t="s">
        <v>78</v>
      </c>
      <c r="D47" s="56" t="s">
        <v>75</v>
      </c>
      <c r="E47" s="57" t="s">
        <v>88</v>
      </c>
      <c r="F47" s="109">
        <f>300+600</f>
        <v>900</v>
      </c>
      <c r="G47" s="117">
        <v>300</v>
      </c>
      <c r="H47" s="117">
        <v>300</v>
      </c>
      <c r="I47" s="102"/>
      <c r="J47" s="102"/>
    </row>
    <row r="48" spans="1:10" s="16" customFormat="1" ht="33.75" customHeight="1" x14ac:dyDescent="0.25">
      <c r="A48" s="75" t="s">
        <v>126</v>
      </c>
      <c r="B48" s="53" t="s">
        <v>128</v>
      </c>
      <c r="C48" s="58"/>
      <c r="D48" s="56"/>
      <c r="E48" s="57"/>
      <c r="F48" s="109">
        <f t="shared" ref="F48:H49" si="7">F49</f>
        <v>50</v>
      </c>
      <c r="G48" s="117">
        <f t="shared" si="7"/>
        <v>50</v>
      </c>
      <c r="H48" s="117">
        <f t="shared" si="7"/>
        <v>50</v>
      </c>
      <c r="I48" s="102"/>
      <c r="J48" s="102"/>
    </row>
    <row r="49" spans="1:10" s="16" customFormat="1" ht="31.5" x14ac:dyDescent="0.25">
      <c r="A49" s="70" t="s">
        <v>109</v>
      </c>
      <c r="B49" s="53" t="s">
        <v>128</v>
      </c>
      <c r="C49" s="58" t="s">
        <v>78</v>
      </c>
      <c r="D49" s="56"/>
      <c r="E49" s="57"/>
      <c r="F49" s="109">
        <f t="shared" si="7"/>
        <v>50</v>
      </c>
      <c r="G49" s="117">
        <f t="shared" si="7"/>
        <v>50</v>
      </c>
      <c r="H49" s="117">
        <f t="shared" si="7"/>
        <v>50</v>
      </c>
      <c r="I49" s="102"/>
      <c r="J49" s="102"/>
    </row>
    <row r="50" spans="1:10" s="16" customFormat="1" ht="15.75" x14ac:dyDescent="0.25">
      <c r="A50" s="70" t="s">
        <v>49</v>
      </c>
      <c r="B50" s="53" t="s">
        <v>128</v>
      </c>
      <c r="C50" s="58" t="s">
        <v>78</v>
      </c>
      <c r="D50" s="56" t="s">
        <v>75</v>
      </c>
      <c r="E50" s="57" t="s">
        <v>88</v>
      </c>
      <c r="F50" s="109">
        <v>50</v>
      </c>
      <c r="G50" s="117">
        <v>50</v>
      </c>
      <c r="H50" s="117">
        <v>50</v>
      </c>
      <c r="I50" s="102"/>
      <c r="J50" s="102"/>
    </row>
    <row r="51" spans="1:10" s="16" customFormat="1" ht="27.75" customHeight="1" x14ac:dyDescent="0.25">
      <c r="A51" s="75" t="s">
        <v>129</v>
      </c>
      <c r="B51" s="53" t="s">
        <v>130</v>
      </c>
      <c r="C51" s="58"/>
      <c r="D51" s="56"/>
      <c r="E51" s="57"/>
      <c r="F51" s="109">
        <f t="shared" ref="F51:H52" si="8">F52</f>
        <v>2400</v>
      </c>
      <c r="G51" s="117">
        <f t="shared" si="8"/>
        <v>2200</v>
      </c>
      <c r="H51" s="117">
        <f t="shared" si="8"/>
        <v>2200</v>
      </c>
      <c r="I51" s="102"/>
      <c r="J51" s="102"/>
    </row>
    <row r="52" spans="1:10" s="16" customFormat="1" ht="31.5" x14ac:dyDescent="0.25">
      <c r="A52" s="70" t="s">
        <v>109</v>
      </c>
      <c r="B52" s="53" t="s">
        <v>130</v>
      </c>
      <c r="C52" s="58" t="s">
        <v>78</v>
      </c>
      <c r="D52" s="56"/>
      <c r="E52" s="57"/>
      <c r="F52" s="109">
        <f t="shared" si="8"/>
        <v>2400</v>
      </c>
      <c r="G52" s="117">
        <f t="shared" si="8"/>
        <v>2200</v>
      </c>
      <c r="H52" s="117">
        <f t="shared" si="8"/>
        <v>2200</v>
      </c>
      <c r="I52" s="102"/>
      <c r="J52" s="102"/>
    </row>
    <row r="53" spans="1:10" s="16" customFormat="1" ht="15.75" x14ac:dyDescent="0.25">
      <c r="A53" s="70" t="s">
        <v>49</v>
      </c>
      <c r="B53" s="53" t="s">
        <v>130</v>
      </c>
      <c r="C53" s="58" t="s">
        <v>78</v>
      </c>
      <c r="D53" s="56" t="s">
        <v>75</v>
      </c>
      <c r="E53" s="57" t="s">
        <v>88</v>
      </c>
      <c r="F53" s="109">
        <v>2400</v>
      </c>
      <c r="G53" s="117">
        <v>2200</v>
      </c>
      <c r="H53" s="117">
        <v>2200</v>
      </c>
      <c r="I53" s="102"/>
      <c r="J53" s="102"/>
    </row>
    <row r="54" spans="1:10" s="16" customFormat="1" ht="31.5" x14ac:dyDescent="0.25">
      <c r="A54" s="82" t="s">
        <v>249</v>
      </c>
      <c r="B54" s="53" t="s">
        <v>131</v>
      </c>
      <c r="C54" s="58"/>
      <c r="D54" s="56"/>
      <c r="E54" s="57"/>
      <c r="F54" s="109">
        <f t="shared" ref="F54:H56" si="9">F55</f>
        <v>623</v>
      </c>
      <c r="G54" s="117">
        <f t="shared" si="9"/>
        <v>385</v>
      </c>
      <c r="H54" s="117">
        <f t="shared" si="9"/>
        <v>385</v>
      </c>
      <c r="I54" s="102"/>
      <c r="J54" s="102"/>
    </row>
    <row r="55" spans="1:10" s="16" customFormat="1" ht="51.75" customHeight="1" x14ac:dyDescent="0.25">
      <c r="A55" s="82" t="s">
        <v>250</v>
      </c>
      <c r="B55" s="53" t="s">
        <v>0</v>
      </c>
      <c r="C55" s="58"/>
      <c r="D55" s="56"/>
      <c r="E55" s="57"/>
      <c r="F55" s="109">
        <f t="shared" si="9"/>
        <v>623</v>
      </c>
      <c r="G55" s="117">
        <f t="shared" si="9"/>
        <v>385</v>
      </c>
      <c r="H55" s="117">
        <f t="shared" si="9"/>
        <v>385</v>
      </c>
      <c r="I55" s="102"/>
      <c r="J55" s="102"/>
    </row>
    <row r="56" spans="1:10" s="16" customFormat="1" ht="31.5" x14ac:dyDescent="0.25">
      <c r="A56" s="70" t="s">
        <v>109</v>
      </c>
      <c r="B56" s="53" t="s">
        <v>0</v>
      </c>
      <c r="C56" s="58" t="s">
        <v>78</v>
      </c>
      <c r="D56" s="56"/>
      <c r="E56" s="57"/>
      <c r="F56" s="109">
        <f t="shared" si="9"/>
        <v>623</v>
      </c>
      <c r="G56" s="117">
        <f t="shared" si="9"/>
        <v>385</v>
      </c>
      <c r="H56" s="117">
        <f t="shared" si="9"/>
        <v>385</v>
      </c>
      <c r="I56" s="102"/>
      <c r="J56" s="102"/>
    </row>
    <row r="57" spans="1:10" s="16" customFormat="1" ht="15.75" x14ac:dyDescent="0.25">
      <c r="A57" s="70" t="s">
        <v>49</v>
      </c>
      <c r="B57" s="53" t="s">
        <v>0</v>
      </c>
      <c r="C57" s="58" t="s">
        <v>78</v>
      </c>
      <c r="D57" s="56" t="s">
        <v>75</v>
      </c>
      <c r="E57" s="57" t="s">
        <v>88</v>
      </c>
      <c r="F57" s="109">
        <f>300+323</f>
        <v>623</v>
      </c>
      <c r="G57" s="117">
        <f>500-115</f>
        <v>385</v>
      </c>
      <c r="H57" s="117">
        <f>500-115</f>
        <v>385</v>
      </c>
      <c r="I57" s="102"/>
      <c r="J57" s="102"/>
    </row>
    <row r="58" spans="1:10" s="16" customFormat="1" ht="114" customHeight="1" x14ac:dyDescent="0.25">
      <c r="A58" s="52" t="s">
        <v>270</v>
      </c>
      <c r="B58" s="53" t="s">
        <v>1</v>
      </c>
      <c r="C58" s="58"/>
      <c r="D58" s="56"/>
      <c r="E58" s="57"/>
      <c r="F58" s="109">
        <f>F60</f>
        <v>15</v>
      </c>
      <c r="G58" s="117">
        <f>G60</f>
        <v>15</v>
      </c>
      <c r="H58" s="117">
        <f>H60</f>
        <v>15</v>
      </c>
      <c r="I58" s="102"/>
      <c r="J58" s="102"/>
    </row>
    <row r="59" spans="1:10" s="16" customFormat="1" ht="30" customHeight="1" x14ac:dyDescent="0.25">
      <c r="A59" s="89" t="s">
        <v>202</v>
      </c>
      <c r="B59" s="53" t="s">
        <v>132</v>
      </c>
      <c r="C59" s="58"/>
      <c r="D59" s="56"/>
      <c r="E59" s="57"/>
      <c r="F59" s="109">
        <f>F60</f>
        <v>15</v>
      </c>
      <c r="G59" s="117">
        <f>G60</f>
        <v>15</v>
      </c>
      <c r="H59" s="117">
        <f>H60</f>
        <v>15</v>
      </c>
      <c r="I59" s="102"/>
      <c r="J59" s="102"/>
    </row>
    <row r="60" spans="1:10" s="16" customFormat="1" ht="29.25" customHeight="1" x14ac:dyDescent="0.25">
      <c r="A60" s="75" t="s">
        <v>203</v>
      </c>
      <c r="B60" s="53" t="s">
        <v>204</v>
      </c>
      <c r="C60" s="58"/>
      <c r="D60" s="56"/>
      <c r="E60" s="57"/>
      <c r="F60" s="109">
        <f t="shared" ref="F60:H61" si="10">F61</f>
        <v>15</v>
      </c>
      <c r="G60" s="117">
        <f t="shared" si="10"/>
        <v>15</v>
      </c>
      <c r="H60" s="117">
        <f t="shared" si="10"/>
        <v>15</v>
      </c>
      <c r="I60" s="102"/>
      <c r="J60" s="102"/>
    </row>
    <row r="61" spans="1:10" s="16" customFormat="1" ht="31.5" x14ac:dyDescent="0.25">
      <c r="A61" s="70" t="s">
        <v>110</v>
      </c>
      <c r="B61" s="53" t="s">
        <v>204</v>
      </c>
      <c r="C61" s="58" t="s">
        <v>78</v>
      </c>
      <c r="D61" s="56"/>
      <c r="E61" s="57"/>
      <c r="F61" s="109">
        <f t="shared" si="10"/>
        <v>15</v>
      </c>
      <c r="G61" s="117">
        <f t="shared" si="10"/>
        <v>15</v>
      </c>
      <c r="H61" s="117">
        <f t="shared" si="10"/>
        <v>15</v>
      </c>
      <c r="I61" s="102"/>
      <c r="J61" s="102"/>
    </row>
    <row r="62" spans="1:10" s="16" customFormat="1" ht="15.75" x14ac:dyDescent="0.25">
      <c r="A62" s="70" t="s">
        <v>49</v>
      </c>
      <c r="B62" s="53" t="s">
        <v>204</v>
      </c>
      <c r="C62" s="58" t="s">
        <v>78</v>
      </c>
      <c r="D62" s="56" t="s">
        <v>75</v>
      </c>
      <c r="E62" s="57" t="s">
        <v>88</v>
      </c>
      <c r="F62" s="109">
        <v>15</v>
      </c>
      <c r="G62" s="117">
        <v>15</v>
      </c>
      <c r="H62" s="117">
        <v>15</v>
      </c>
      <c r="I62" s="102"/>
      <c r="J62" s="102"/>
    </row>
    <row r="63" spans="1:10" s="16" customFormat="1" ht="111.75" customHeight="1" x14ac:dyDescent="0.25">
      <c r="A63" s="52" t="s">
        <v>271</v>
      </c>
      <c r="B63" s="53" t="s">
        <v>2</v>
      </c>
      <c r="C63" s="58"/>
      <c r="D63" s="56"/>
      <c r="E63" s="57"/>
      <c r="F63" s="109">
        <f>F64+F80</f>
        <v>2207.9</v>
      </c>
      <c r="G63" s="117">
        <f>G64+G80</f>
        <v>2081.1000000000004</v>
      </c>
      <c r="H63" s="117">
        <f>H64+H80</f>
        <v>2081.1000000000004</v>
      </c>
      <c r="I63" s="102"/>
      <c r="J63" s="102"/>
    </row>
    <row r="64" spans="1:10" s="16" customFormat="1" ht="35.25" customHeight="1" x14ac:dyDescent="0.25">
      <c r="A64" s="89" t="s">
        <v>3</v>
      </c>
      <c r="B64" s="53" t="s">
        <v>4</v>
      </c>
      <c r="C64" s="58"/>
      <c r="D64" s="56"/>
      <c r="E64" s="57"/>
      <c r="F64" s="109">
        <f>F65+F68+F71+F74+F77</f>
        <v>1456</v>
      </c>
      <c r="G64" s="117">
        <f>G65+G68+G71+G74+G77</f>
        <v>1533.4</v>
      </c>
      <c r="H64" s="117">
        <f>H65+H68+H71+H74+H77</f>
        <v>1533.4</v>
      </c>
      <c r="I64" s="102"/>
      <c r="J64" s="102"/>
    </row>
    <row r="65" spans="1:10" s="16" customFormat="1" ht="48" customHeight="1" x14ac:dyDescent="0.25">
      <c r="A65" s="75" t="s">
        <v>6</v>
      </c>
      <c r="B65" s="53" t="s">
        <v>5</v>
      </c>
      <c r="C65" s="58"/>
      <c r="D65" s="56"/>
      <c r="E65" s="57"/>
      <c r="F65" s="109">
        <f t="shared" ref="F65:H66" si="11">F66</f>
        <v>1120</v>
      </c>
      <c r="G65" s="117">
        <f t="shared" si="11"/>
        <v>1100</v>
      </c>
      <c r="H65" s="117">
        <f t="shared" si="11"/>
        <v>1100</v>
      </c>
      <c r="I65" s="102"/>
      <c r="J65" s="102"/>
    </row>
    <row r="66" spans="1:10" s="16" customFormat="1" ht="31.5" x14ac:dyDescent="0.25">
      <c r="A66" s="70" t="s">
        <v>109</v>
      </c>
      <c r="B66" s="53" t="s">
        <v>5</v>
      </c>
      <c r="C66" s="58" t="s">
        <v>78</v>
      </c>
      <c r="D66" s="56"/>
      <c r="E66" s="57"/>
      <c r="F66" s="109">
        <f t="shared" si="11"/>
        <v>1120</v>
      </c>
      <c r="G66" s="117">
        <f t="shared" si="11"/>
        <v>1100</v>
      </c>
      <c r="H66" s="117">
        <f t="shared" si="11"/>
        <v>1100</v>
      </c>
      <c r="I66" s="102"/>
      <c r="J66" s="102"/>
    </row>
    <row r="67" spans="1:10" s="16" customFormat="1" ht="15.75" x14ac:dyDescent="0.25">
      <c r="A67" s="70" t="s">
        <v>49</v>
      </c>
      <c r="B67" s="53" t="s">
        <v>5</v>
      </c>
      <c r="C67" s="58" t="s">
        <v>78</v>
      </c>
      <c r="D67" s="56" t="s">
        <v>75</v>
      </c>
      <c r="E67" s="57" t="s">
        <v>88</v>
      </c>
      <c r="F67" s="109">
        <f>1100-200+220</f>
        <v>1120</v>
      </c>
      <c r="G67" s="117">
        <v>1100</v>
      </c>
      <c r="H67" s="117">
        <v>1100</v>
      </c>
      <c r="I67" s="102"/>
      <c r="J67" s="102"/>
    </row>
    <row r="68" spans="1:10" s="16" customFormat="1" ht="36" customHeight="1" x14ac:dyDescent="0.25">
      <c r="A68" s="75" t="s">
        <v>7</v>
      </c>
      <c r="B68" s="53" t="s">
        <v>8</v>
      </c>
      <c r="C68" s="58"/>
      <c r="D68" s="56"/>
      <c r="E68" s="57"/>
      <c r="F68" s="109">
        <f t="shared" ref="F68:H69" si="12">F69</f>
        <v>100</v>
      </c>
      <c r="G68" s="117">
        <f t="shared" si="12"/>
        <v>100</v>
      </c>
      <c r="H68" s="117">
        <f t="shared" si="12"/>
        <v>100</v>
      </c>
      <c r="I68" s="102"/>
      <c r="J68" s="102"/>
    </row>
    <row r="69" spans="1:10" s="16" customFormat="1" ht="31.5" x14ac:dyDescent="0.25">
      <c r="A69" s="70" t="s">
        <v>109</v>
      </c>
      <c r="B69" s="53" t="s">
        <v>8</v>
      </c>
      <c r="C69" s="58" t="s">
        <v>78</v>
      </c>
      <c r="D69" s="56"/>
      <c r="E69" s="57"/>
      <c r="F69" s="109">
        <f t="shared" si="12"/>
        <v>100</v>
      </c>
      <c r="G69" s="117">
        <f t="shared" si="12"/>
        <v>100</v>
      </c>
      <c r="H69" s="117">
        <f t="shared" si="12"/>
        <v>100</v>
      </c>
      <c r="I69" s="102"/>
      <c r="J69" s="102"/>
    </row>
    <row r="70" spans="1:10" s="16" customFormat="1" ht="15.75" x14ac:dyDescent="0.25">
      <c r="A70" s="70" t="s">
        <v>49</v>
      </c>
      <c r="B70" s="53" t="s">
        <v>8</v>
      </c>
      <c r="C70" s="58" t="s">
        <v>78</v>
      </c>
      <c r="D70" s="56" t="s">
        <v>75</v>
      </c>
      <c r="E70" s="57" t="s">
        <v>88</v>
      </c>
      <c r="F70" s="109">
        <v>100</v>
      </c>
      <c r="G70" s="117">
        <v>100</v>
      </c>
      <c r="H70" s="117">
        <v>100</v>
      </c>
      <c r="I70" s="102"/>
      <c r="J70" s="102"/>
    </row>
    <row r="71" spans="1:10" s="16" customFormat="1" ht="54" customHeight="1" x14ac:dyDescent="0.25">
      <c r="A71" s="75" t="s">
        <v>9</v>
      </c>
      <c r="B71" s="53" t="s">
        <v>10</v>
      </c>
      <c r="C71" s="58"/>
      <c r="D71" s="56"/>
      <c r="E71" s="57"/>
      <c r="F71" s="109">
        <f t="shared" ref="F71:H72" si="13">F72</f>
        <v>51</v>
      </c>
      <c r="G71" s="117">
        <f t="shared" si="13"/>
        <v>50</v>
      </c>
      <c r="H71" s="117">
        <f t="shared" si="13"/>
        <v>50</v>
      </c>
      <c r="I71" s="102"/>
      <c r="J71" s="102"/>
    </row>
    <row r="72" spans="1:10" s="16" customFormat="1" ht="31.5" x14ac:dyDescent="0.25">
      <c r="A72" s="70" t="s">
        <v>109</v>
      </c>
      <c r="B72" s="53" t="s">
        <v>10</v>
      </c>
      <c r="C72" s="58" t="s">
        <v>78</v>
      </c>
      <c r="D72" s="56"/>
      <c r="E72" s="57"/>
      <c r="F72" s="109">
        <f t="shared" si="13"/>
        <v>51</v>
      </c>
      <c r="G72" s="117">
        <f t="shared" si="13"/>
        <v>50</v>
      </c>
      <c r="H72" s="117">
        <f t="shared" si="13"/>
        <v>50</v>
      </c>
      <c r="I72" s="102"/>
      <c r="J72" s="102"/>
    </row>
    <row r="73" spans="1:10" s="16" customFormat="1" ht="15.75" x14ac:dyDescent="0.25">
      <c r="A73" s="70" t="s">
        <v>257</v>
      </c>
      <c r="B73" s="53" t="s">
        <v>10</v>
      </c>
      <c r="C73" s="58" t="s">
        <v>78</v>
      </c>
      <c r="D73" s="56" t="s">
        <v>245</v>
      </c>
      <c r="E73" s="57" t="s">
        <v>77</v>
      </c>
      <c r="F73" s="109">
        <f>50+1</f>
        <v>51</v>
      </c>
      <c r="G73" s="117">
        <v>50</v>
      </c>
      <c r="H73" s="117">
        <v>50</v>
      </c>
      <c r="I73" s="102"/>
      <c r="J73" s="102"/>
    </row>
    <row r="74" spans="1:10" s="16" customFormat="1" ht="24" customHeight="1" x14ac:dyDescent="0.25">
      <c r="A74" s="75" t="s">
        <v>141</v>
      </c>
      <c r="B74" s="53" t="s">
        <v>11</v>
      </c>
      <c r="C74" s="58"/>
      <c r="D74" s="56"/>
      <c r="E74" s="57"/>
      <c r="F74" s="109">
        <f t="shared" ref="F74:H75" si="14">F75</f>
        <v>155</v>
      </c>
      <c r="G74" s="117">
        <f t="shared" si="14"/>
        <v>185</v>
      </c>
      <c r="H74" s="117">
        <f t="shared" si="14"/>
        <v>185</v>
      </c>
      <c r="I74" s="102"/>
      <c r="J74" s="102"/>
    </row>
    <row r="75" spans="1:10" s="16" customFormat="1" ht="31.5" x14ac:dyDescent="0.25">
      <c r="A75" s="70" t="s">
        <v>109</v>
      </c>
      <c r="B75" s="53" t="s">
        <v>11</v>
      </c>
      <c r="C75" s="58" t="s">
        <v>78</v>
      </c>
      <c r="D75" s="56"/>
      <c r="E75" s="57"/>
      <c r="F75" s="109">
        <f t="shared" si="14"/>
        <v>155</v>
      </c>
      <c r="G75" s="117">
        <f t="shared" si="14"/>
        <v>185</v>
      </c>
      <c r="H75" s="117">
        <f t="shared" si="14"/>
        <v>185</v>
      </c>
      <c r="I75" s="102"/>
      <c r="J75" s="102"/>
    </row>
    <row r="76" spans="1:10" s="16" customFormat="1" ht="15.75" x14ac:dyDescent="0.25">
      <c r="A76" s="70" t="s">
        <v>49</v>
      </c>
      <c r="B76" s="53" t="s">
        <v>11</v>
      </c>
      <c r="C76" s="58" t="s">
        <v>78</v>
      </c>
      <c r="D76" s="56" t="s">
        <v>75</v>
      </c>
      <c r="E76" s="57" t="s">
        <v>88</v>
      </c>
      <c r="F76" s="109">
        <f>400-200-45</f>
        <v>155</v>
      </c>
      <c r="G76" s="117">
        <v>185</v>
      </c>
      <c r="H76" s="117">
        <v>185</v>
      </c>
      <c r="I76" s="102"/>
      <c r="J76" s="102"/>
    </row>
    <row r="77" spans="1:10" s="16" customFormat="1" ht="53.25" customHeight="1" x14ac:dyDescent="0.25">
      <c r="A77" s="82" t="s">
        <v>142</v>
      </c>
      <c r="B77" s="53" t="s">
        <v>12</v>
      </c>
      <c r="C77" s="58"/>
      <c r="D77" s="56"/>
      <c r="E77" s="57"/>
      <c r="F77" s="109">
        <f t="shared" ref="F77:H78" si="15">F78</f>
        <v>30</v>
      </c>
      <c r="G77" s="117">
        <f t="shared" si="15"/>
        <v>98.4</v>
      </c>
      <c r="H77" s="117">
        <f t="shared" si="15"/>
        <v>98.4</v>
      </c>
      <c r="I77" s="102"/>
      <c r="J77" s="102"/>
    </row>
    <row r="78" spans="1:10" s="16" customFormat="1" ht="31.5" x14ac:dyDescent="0.25">
      <c r="A78" s="70" t="s">
        <v>109</v>
      </c>
      <c r="B78" s="53" t="s">
        <v>12</v>
      </c>
      <c r="C78" s="58" t="s">
        <v>78</v>
      </c>
      <c r="D78" s="56"/>
      <c r="E78" s="57"/>
      <c r="F78" s="109">
        <f t="shared" si="15"/>
        <v>30</v>
      </c>
      <c r="G78" s="117">
        <f t="shared" si="15"/>
        <v>98.4</v>
      </c>
      <c r="H78" s="117">
        <f t="shared" si="15"/>
        <v>98.4</v>
      </c>
      <c r="I78" s="102"/>
      <c r="J78" s="102"/>
    </row>
    <row r="79" spans="1:10" s="16" customFormat="1" ht="15.75" x14ac:dyDescent="0.25">
      <c r="A79" s="70" t="s">
        <v>49</v>
      </c>
      <c r="B79" s="53" t="s">
        <v>12</v>
      </c>
      <c r="C79" s="58" t="s">
        <v>78</v>
      </c>
      <c r="D79" s="56" t="s">
        <v>75</v>
      </c>
      <c r="E79" s="57" t="s">
        <v>88</v>
      </c>
      <c r="F79" s="109">
        <v>30</v>
      </c>
      <c r="G79" s="117">
        <f>100-1.6</f>
        <v>98.4</v>
      </c>
      <c r="H79" s="117">
        <f>100-1.6</f>
        <v>98.4</v>
      </c>
      <c r="I79" s="102"/>
      <c r="J79" s="102"/>
    </row>
    <row r="80" spans="1:10" s="16" customFormat="1" ht="31.5" x14ac:dyDescent="0.25">
      <c r="A80" s="82" t="s">
        <v>279</v>
      </c>
      <c r="B80" s="53" t="s">
        <v>280</v>
      </c>
      <c r="C80" s="58"/>
      <c r="D80" s="56"/>
      <c r="E80" s="57"/>
      <c r="F80" s="109">
        <f t="shared" ref="F80:H82" si="16">F81</f>
        <v>751.9</v>
      </c>
      <c r="G80" s="117">
        <f t="shared" si="16"/>
        <v>547.70000000000005</v>
      </c>
      <c r="H80" s="117">
        <f t="shared" si="16"/>
        <v>547.70000000000005</v>
      </c>
      <c r="I80" s="102"/>
      <c r="J80" s="102"/>
    </row>
    <row r="81" spans="1:10" s="16" customFormat="1" ht="42.75" customHeight="1" x14ac:dyDescent="0.25">
      <c r="A81" s="75" t="s">
        <v>281</v>
      </c>
      <c r="B81" s="53" t="s">
        <v>282</v>
      </c>
      <c r="C81" s="58"/>
      <c r="D81" s="56"/>
      <c r="E81" s="57"/>
      <c r="F81" s="109">
        <f t="shared" si="16"/>
        <v>751.9</v>
      </c>
      <c r="G81" s="117">
        <f t="shared" si="16"/>
        <v>547.70000000000005</v>
      </c>
      <c r="H81" s="117">
        <f t="shared" si="16"/>
        <v>547.70000000000005</v>
      </c>
      <c r="I81" s="102"/>
      <c r="J81" s="102"/>
    </row>
    <row r="82" spans="1:10" s="16" customFormat="1" ht="31.5" x14ac:dyDescent="0.25">
      <c r="A82" s="70" t="s">
        <v>109</v>
      </c>
      <c r="B82" s="53" t="s">
        <v>282</v>
      </c>
      <c r="C82" s="58" t="s">
        <v>78</v>
      </c>
      <c r="D82" s="56"/>
      <c r="E82" s="57"/>
      <c r="F82" s="109">
        <f t="shared" si="16"/>
        <v>751.9</v>
      </c>
      <c r="G82" s="117">
        <f t="shared" si="16"/>
        <v>547.70000000000005</v>
      </c>
      <c r="H82" s="117">
        <f t="shared" si="16"/>
        <v>547.70000000000005</v>
      </c>
      <c r="I82" s="102"/>
      <c r="J82" s="102"/>
    </row>
    <row r="83" spans="1:10" s="16" customFormat="1" ht="15.75" x14ac:dyDescent="0.25">
      <c r="A83" s="70" t="s">
        <v>49</v>
      </c>
      <c r="B83" s="53" t="s">
        <v>282</v>
      </c>
      <c r="C83" s="58" t="s">
        <v>78</v>
      </c>
      <c r="D83" s="56" t="s">
        <v>75</v>
      </c>
      <c r="E83" s="57" t="s">
        <v>88</v>
      </c>
      <c r="F83" s="109">
        <f>127.8+624.1</f>
        <v>751.9</v>
      </c>
      <c r="G83" s="117">
        <f>78+468.1+1.6</f>
        <v>547.70000000000005</v>
      </c>
      <c r="H83" s="117">
        <f>78+468.1+1.6</f>
        <v>547.70000000000005</v>
      </c>
      <c r="I83" s="102"/>
      <c r="J83" s="102"/>
    </row>
    <row r="84" spans="1:10" s="16" customFormat="1" ht="113.25" customHeight="1" x14ac:dyDescent="0.25">
      <c r="A84" s="52" t="s">
        <v>272</v>
      </c>
      <c r="B84" s="53" t="s">
        <v>13</v>
      </c>
      <c r="C84" s="58"/>
      <c r="D84" s="56"/>
      <c r="E84" s="57"/>
      <c r="F84" s="109">
        <f>F85+F89+F93</f>
        <v>2922.2</v>
      </c>
      <c r="G84" s="117">
        <f>G85+G89</f>
        <v>1422</v>
      </c>
      <c r="H84" s="117">
        <f>H85+H89</f>
        <v>2122</v>
      </c>
      <c r="I84" s="102"/>
      <c r="J84" s="102"/>
    </row>
    <row r="85" spans="1:10" s="16" customFormat="1" ht="36.75" customHeight="1" x14ac:dyDescent="0.25">
      <c r="A85" s="89" t="s">
        <v>14</v>
      </c>
      <c r="B85" s="53" t="s">
        <v>16</v>
      </c>
      <c r="C85" s="58"/>
      <c r="D85" s="56"/>
      <c r="E85" s="57"/>
      <c r="F85" s="109">
        <f t="shared" ref="F85:H87" si="17">F86</f>
        <v>300</v>
      </c>
      <c r="G85" s="117">
        <f t="shared" si="17"/>
        <v>200</v>
      </c>
      <c r="H85" s="117">
        <f t="shared" si="17"/>
        <v>200</v>
      </c>
      <c r="I85" s="102"/>
      <c r="J85" s="102"/>
    </row>
    <row r="86" spans="1:10" s="16" customFormat="1" ht="33.75" customHeight="1" x14ac:dyDescent="0.25">
      <c r="A86" s="75" t="s">
        <v>15</v>
      </c>
      <c r="B86" s="53" t="s">
        <v>17</v>
      </c>
      <c r="C86" s="58"/>
      <c r="D86" s="56"/>
      <c r="E86" s="57"/>
      <c r="F86" s="109">
        <f t="shared" si="17"/>
        <v>300</v>
      </c>
      <c r="G86" s="117">
        <f t="shared" si="17"/>
        <v>200</v>
      </c>
      <c r="H86" s="117">
        <f t="shared" si="17"/>
        <v>200</v>
      </c>
      <c r="I86" s="102"/>
      <c r="J86" s="102"/>
    </row>
    <row r="87" spans="1:10" s="16" customFormat="1" ht="31.5" x14ac:dyDescent="0.25">
      <c r="A87" s="70" t="s">
        <v>106</v>
      </c>
      <c r="B87" s="53" t="s">
        <v>17</v>
      </c>
      <c r="C87" s="58" t="s">
        <v>78</v>
      </c>
      <c r="D87" s="56"/>
      <c r="E87" s="57"/>
      <c r="F87" s="109">
        <f t="shared" si="17"/>
        <v>300</v>
      </c>
      <c r="G87" s="117">
        <f t="shared" si="17"/>
        <v>200</v>
      </c>
      <c r="H87" s="117">
        <f t="shared" si="17"/>
        <v>200</v>
      </c>
      <c r="I87" s="102"/>
      <c r="J87" s="102"/>
    </row>
    <row r="88" spans="1:10" s="16" customFormat="1" ht="15.75" x14ac:dyDescent="0.25">
      <c r="A88" s="70" t="s">
        <v>49</v>
      </c>
      <c r="B88" s="53" t="s">
        <v>17</v>
      </c>
      <c r="C88" s="58" t="s">
        <v>78</v>
      </c>
      <c r="D88" s="56" t="s">
        <v>75</v>
      </c>
      <c r="E88" s="57" t="s">
        <v>88</v>
      </c>
      <c r="F88" s="109">
        <v>300</v>
      </c>
      <c r="G88" s="117">
        <v>200</v>
      </c>
      <c r="H88" s="117">
        <v>200</v>
      </c>
      <c r="I88" s="102"/>
      <c r="J88" s="102"/>
    </row>
    <row r="89" spans="1:10" s="16" customFormat="1" ht="63" x14ac:dyDescent="0.25">
      <c r="A89" s="82" t="s">
        <v>205</v>
      </c>
      <c r="B89" s="53" t="s">
        <v>18</v>
      </c>
      <c r="C89" s="58"/>
      <c r="D89" s="56"/>
      <c r="E89" s="57"/>
      <c r="F89" s="109">
        <f t="shared" ref="F89:H91" si="18">F90</f>
        <v>2122.1999999999998</v>
      </c>
      <c r="G89" s="117">
        <f t="shared" si="18"/>
        <v>1222</v>
      </c>
      <c r="H89" s="117">
        <f t="shared" si="18"/>
        <v>1922</v>
      </c>
      <c r="I89" s="102"/>
      <c r="J89" s="102"/>
    </row>
    <row r="90" spans="1:10" s="16" customFormat="1" ht="48" customHeight="1" x14ac:dyDescent="0.25">
      <c r="A90" s="82" t="s">
        <v>206</v>
      </c>
      <c r="B90" s="53" t="s">
        <v>19</v>
      </c>
      <c r="C90" s="58"/>
      <c r="D90" s="56"/>
      <c r="E90" s="57"/>
      <c r="F90" s="109">
        <f t="shared" si="18"/>
        <v>2122.1999999999998</v>
      </c>
      <c r="G90" s="117">
        <f t="shared" si="18"/>
        <v>1222</v>
      </c>
      <c r="H90" s="117">
        <f t="shared" si="18"/>
        <v>1922</v>
      </c>
      <c r="I90" s="102"/>
      <c r="J90" s="102"/>
    </row>
    <row r="91" spans="1:10" s="16" customFormat="1" ht="31.5" x14ac:dyDescent="0.25">
      <c r="A91" s="70" t="s">
        <v>109</v>
      </c>
      <c r="B91" s="53" t="s">
        <v>19</v>
      </c>
      <c r="C91" s="58" t="s">
        <v>78</v>
      </c>
      <c r="D91" s="56"/>
      <c r="E91" s="57"/>
      <c r="F91" s="109">
        <f t="shared" si="18"/>
        <v>2122.1999999999998</v>
      </c>
      <c r="G91" s="117">
        <f t="shared" si="18"/>
        <v>1222</v>
      </c>
      <c r="H91" s="117">
        <f t="shared" si="18"/>
        <v>1922</v>
      </c>
      <c r="I91" s="102"/>
      <c r="J91" s="102"/>
    </row>
    <row r="92" spans="1:10" s="16" customFormat="1" ht="15.75" x14ac:dyDescent="0.25">
      <c r="A92" s="70" t="s">
        <v>49</v>
      </c>
      <c r="B92" s="53" t="s">
        <v>19</v>
      </c>
      <c r="C92" s="58" t="s">
        <v>78</v>
      </c>
      <c r="D92" s="56" t="s">
        <v>75</v>
      </c>
      <c r="E92" s="57" t="s">
        <v>88</v>
      </c>
      <c r="F92" s="109">
        <f>2000+122.2</f>
        <v>2122.1999999999998</v>
      </c>
      <c r="G92" s="117">
        <f>1500-278</f>
        <v>1222</v>
      </c>
      <c r="H92" s="117">
        <f>2000-78</f>
        <v>1922</v>
      </c>
      <c r="I92" s="102"/>
      <c r="J92" s="102"/>
    </row>
    <row r="93" spans="1:10" s="16" customFormat="1" ht="31.5" x14ac:dyDescent="0.25">
      <c r="A93" s="52" t="s">
        <v>186</v>
      </c>
      <c r="B93" s="53" t="s">
        <v>185</v>
      </c>
      <c r="C93" s="56"/>
      <c r="D93" s="56"/>
      <c r="E93" s="57"/>
      <c r="F93" s="109">
        <f>F94</f>
        <v>500</v>
      </c>
      <c r="G93" s="117">
        <f>G94</f>
        <v>0</v>
      </c>
      <c r="H93" s="117">
        <f>H94</f>
        <v>0</v>
      </c>
      <c r="I93" s="102"/>
      <c r="J93" s="102"/>
    </row>
    <row r="94" spans="1:10" s="16" customFormat="1" ht="15.75" x14ac:dyDescent="0.25">
      <c r="A94" s="52" t="s">
        <v>187</v>
      </c>
      <c r="B94" s="53" t="s">
        <v>207</v>
      </c>
      <c r="C94" s="56" t="s">
        <v>78</v>
      </c>
      <c r="D94" s="56" t="s">
        <v>75</v>
      </c>
      <c r="E94" s="57" t="s">
        <v>88</v>
      </c>
      <c r="F94" s="109">
        <v>500</v>
      </c>
      <c r="G94" s="117">
        <v>0</v>
      </c>
      <c r="H94" s="117">
        <v>0</v>
      </c>
      <c r="I94" s="102"/>
      <c r="J94" s="102"/>
    </row>
    <row r="95" spans="1:10" s="16" customFormat="1" ht="94.5" customHeight="1" x14ac:dyDescent="0.25">
      <c r="A95" s="52" t="s">
        <v>273</v>
      </c>
      <c r="B95" s="59" t="s">
        <v>20</v>
      </c>
      <c r="C95" s="60"/>
      <c r="D95" s="60"/>
      <c r="E95" s="61"/>
      <c r="F95" s="108">
        <f>F96+F105+F109</f>
        <v>4659.1000000000004</v>
      </c>
      <c r="G95" s="116">
        <f>G96+G105+G109</f>
        <v>4373.8999999999996</v>
      </c>
      <c r="H95" s="116">
        <f>H96+H105+H109</f>
        <v>4373.8999999999996</v>
      </c>
      <c r="I95" s="101"/>
      <c r="J95" s="101"/>
    </row>
    <row r="96" spans="1:10" s="16" customFormat="1" ht="31.5" customHeight="1" x14ac:dyDescent="0.25">
      <c r="A96" s="52" t="s">
        <v>208</v>
      </c>
      <c r="B96" s="53" t="s">
        <v>21</v>
      </c>
      <c r="C96" s="56"/>
      <c r="D96" s="56"/>
      <c r="E96" s="57"/>
      <c r="F96" s="109">
        <f>F97+F98+F101+F103+F104</f>
        <v>2211.3000000000002</v>
      </c>
      <c r="G96" s="109">
        <f>G97+G98+G101+G103+G104</f>
        <v>3250</v>
      </c>
      <c r="H96" s="109">
        <f>H97+H98+H101+H103+H104</f>
        <v>3250</v>
      </c>
      <c r="I96" s="102"/>
      <c r="J96" s="102"/>
    </row>
    <row r="97" spans="1:10" s="16" customFormat="1" ht="31.5" customHeight="1" x14ac:dyDescent="0.25">
      <c r="A97" s="52" t="s">
        <v>209</v>
      </c>
      <c r="B97" s="53" t="s">
        <v>210</v>
      </c>
      <c r="C97" s="56" t="s">
        <v>78</v>
      </c>
      <c r="D97" s="56" t="s">
        <v>74</v>
      </c>
      <c r="E97" s="57" t="s">
        <v>77</v>
      </c>
      <c r="F97" s="109">
        <v>100</v>
      </c>
      <c r="G97" s="117">
        <v>100</v>
      </c>
      <c r="H97" s="117">
        <v>100</v>
      </c>
      <c r="I97" s="102"/>
      <c r="J97" s="102"/>
    </row>
    <row r="98" spans="1:10" s="16" customFormat="1" ht="22.5" customHeight="1" x14ac:dyDescent="0.25">
      <c r="A98" s="52" t="s">
        <v>22</v>
      </c>
      <c r="B98" s="53" t="s">
        <v>23</v>
      </c>
      <c r="C98" s="58" t="s">
        <v>78</v>
      </c>
      <c r="D98" s="56"/>
      <c r="E98" s="57"/>
      <c r="F98" s="109">
        <f t="shared" ref="F98:H99" si="19">F99</f>
        <v>1850</v>
      </c>
      <c r="G98" s="117">
        <f t="shared" si="19"/>
        <v>2100</v>
      </c>
      <c r="H98" s="117">
        <f t="shared" si="19"/>
        <v>2100</v>
      </c>
      <c r="I98" s="102"/>
      <c r="J98" s="102"/>
    </row>
    <row r="99" spans="1:10" s="16" customFormat="1" ht="31.5" x14ac:dyDescent="0.25">
      <c r="A99" s="70" t="s">
        <v>109</v>
      </c>
      <c r="B99" s="53" t="s">
        <v>23</v>
      </c>
      <c r="C99" s="58" t="s">
        <v>78</v>
      </c>
      <c r="D99" s="56"/>
      <c r="E99" s="57"/>
      <c r="F99" s="109">
        <f t="shared" si="19"/>
        <v>1850</v>
      </c>
      <c r="G99" s="117">
        <f t="shared" si="19"/>
        <v>2100</v>
      </c>
      <c r="H99" s="117">
        <f t="shared" si="19"/>
        <v>2100</v>
      </c>
      <c r="I99" s="102"/>
      <c r="J99" s="102"/>
    </row>
    <row r="100" spans="1:10" s="16" customFormat="1" ht="15.75" x14ac:dyDescent="0.25">
      <c r="A100" s="70" t="s">
        <v>103</v>
      </c>
      <c r="B100" s="53" t="s">
        <v>23</v>
      </c>
      <c r="C100" s="58" t="s">
        <v>78</v>
      </c>
      <c r="D100" s="56" t="s">
        <v>74</v>
      </c>
      <c r="E100" s="57" t="s">
        <v>77</v>
      </c>
      <c r="F100" s="109">
        <v>1850</v>
      </c>
      <c r="G100" s="117">
        <v>2100</v>
      </c>
      <c r="H100" s="117">
        <v>2100</v>
      </c>
      <c r="I100" s="102"/>
      <c r="J100" s="102"/>
    </row>
    <row r="101" spans="1:10" s="16" customFormat="1" ht="35.25" customHeight="1" x14ac:dyDescent="0.25">
      <c r="A101" s="52" t="s">
        <v>211</v>
      </c>
      <c r="B101" s="53" t="s">
        <v>24</v>
      </c>
      <c r="C101" s="58" t="s">
        <v>78</v>
      </c>
      <c r="D101" s="56"/>
      <c r="E101" s="57"/>
      <c r="F101" s="109">
        <f>F102</f>
        <v>161.29999999999995</v>
      </c>
      <c r="G101" s="117">
        <f>G102</f>
        <v>600</v>
      </c>
      <c r="H101" s="117">
        <f>H102</f>
        <v>600</v>
      </c>
      <c r="I101" s="102"/>
      <c r="J101" s="102"/>
    </row>
    <row r="102" spans="1:10" s="16" customFormat="1" ht="31.5" x14ac:dyDescent="0.25">
      <c r="A102" s="70" t="s">
        <v>109</v>
      </c>
      <c r="B102" s="53" t="s">
        <v>24</v>
      </c>
      <c r="C102" s="58" t="s">
        <v>78</v>
      </c>
      <c r="D102" s="56"/>
      <c r="E102" s="57"/>
      <c r="F102" s="109">
        <f>650+400-100-100-122.2-228.8-337.7</f>
        <v>161.29999999999995</v>
      </c>
      <c r="G102" s="117">
        <v>600</v>
      </c>
      <c r="H102" s="117">
        <v>600</v>
      </c>
      <c r="I102" s="102"/>
      <c r="J102" s="102"/>
    </row>
    <row r="103" spans="1:10" s="16" customFormat="1" ht="47.25" x14ac:dyDescent="0.25">
      <c r="A103" s="70" t="s">
        <v>212</v>
      </c>
      <c r="B103" s="53" t="s">
        <v>213</v>
      </c>
      <c r="C103" s="58" t="s">
        <v>78</v>
      </c>
      <c r="D103" s="56"/>
      <c r="E103" s="57"/>
      <c r="F103" s="109">
        <f>350-250</f>
        <v>100</v>
      </c>
      <c r="G103" s="117">
        <v>350</v>
      </c>
      <c r="H103" s="117">
        <v>350</v>
      </c>
      <c r="I103" s="102"/>
      <c r="J103" s="102"/>
    </row>
    <row r="104" spans="1:10" s="16" customFormat="1" ht="31.5" x14ac:dyDescent="0.25">
      <c r="A104" s="70" t="s">
        <v>214</v>
      </c>
      <c r="B104" s="53" t="s">
        <v>215</v>
      </c>
      <c r="C104" s="58" t="s">
        <v>78</v>
      </c>
      <c r="D104" s="56" t="s">
        <v>74</v>
      </c>
      <c r="E104" s="57" t="s">
        <v>77</v>
      </c>
      <c r="F104" s="109">
        <f>400-400</f>
        <v>0</v>
      </c>
      <c r="G104" s="117">
        <v>100</v>
      </c>
      <c r="H104" s="117">
        <v>100</v>
      </c>
      <c r="I104" s="102"/>
      <c r="J104" s="102"/>
    </row>
    <row r="105" spans="1:10" s="16" customFormat="1" ht="47.25" x14ac:dyDescent="0.25">
      <c r="A105" s="52" t="s">
        <v>216</v>
      </c>
      <c r="B105" s="53" t="s">
        <v>25</v>
      </c>
      <c r="C105" s="58"/>
      <c r="D105" s="56"/>
      <c r="E105" s="57"/>
      <c r="F105" s="109">
        <f>F106</f>
        <v>2447.8000000000002</v>
      </c>
      <c r="G105" s="117">
        <f>G106</f>
        <v>673.9</v>
      </c>
      <c r="H105" s="117">
        <f>H106</f>
        <v>673.9</v>
      </c>
      <c r="I105" s="102"/>
      <c r="J105" s="102"/>
    </row>
    <row r="106" spans="1:10" s="16" customFormat="1" ht="47.25" x14ac:dyDescent="0.25">
      <c r="A106" s="52" t="s">
        <v>111</v>
      </c>
      <c r="B106" s="53" t="s">
        <v>179</v>
      </c>
      <c r="C106" s="58"/>
      <c r="D106" s="56"/>
      <c r="E106" s="57"/>
      <c r="F106" s="109">
        <f t="shared" ref="F106:H107" si="20">F107</f>
        <v>2447.8000000000002</v>
      </c>
      <c r="G106" s="117">
        <f t="shared" si="20"/>
        <v>673.9</v>
      </c>
      <c r="H106" s="117">
        <f t="shared" si="20"/>
        <v>673.9</v>
      </c>
      <c r="I106" s="102"/>
      <c r="J106" s="102"/>
    </row>
    <row r="107" spans="1:10" s="16" customFormat="1" ht="31.5" x14ac:dyDescent="0.25">
      <c r="A107" s="70" t="s">
        <v>109</v>
      </c>
      <c r="B107" s="53" t="s">
        <v>179</v>
      </c>
      <c r="C107" s="58" t="s">
        <v>78</v>
      </c>
      <c r="D107" s="56"/>
      <c r="E107" s="57"/>
      <c r="F107" s="109">
        <f t="shared" si="20"/>
        <v>2447.8000000000002</v>
      </c>
      <c r="G107" s="117">
        <f t="shared" si="20"/>
        <v>673.9</v>
      </c>
      <c r="H107" s="117">
        <f t="shared" si="20"/>
        <v>673.9</v>
      </c>
      <c r="I107" s="102"/>
      <c r="J107" s="102"/>
    </row>
    <row r="108" spans="1:10" s="16" customFormat="1" ht="15.75" x14ac:dyDescent="0.25">
      <c r="A108" s="70" t="s">
        <v>103</v>
      </c>
      <c r="B108" s="53" t="s">
        <v>179</v>
      </c>
      <c r="C108" s="58" t="s">
        <v>78</v>
      </c>
      <c r="D108" s="56" t="s">
        <v>74</v>
      </c>
      <c r="E108" s="57" t="s">
        <v>77</v>
      </c>
      <c r="F108" s="109">
        <f>473.9+200+6+737.7+1030.2</f>
        <v>2447.8000000000002</v>
      </c>
      <c r="G108" s="109">
        <f>473.9+200</f>
        <v>673.9</v>
      </c>
      <c r="H108" s="109">
        <f>473.9+200</f>
        <v>673.9</v>
      </c>
      <c r="I108" s="102"/>
      <c r="J108" s="102"/>
    </row>
    <row r="109" spans="1:10" s="16" customFormat="1" ht="47.25" x14ac:dyDescent="0.25">
      <c r="A109" s="70" t="s">
        <v>217</v>
      </c>
      <c r="B109" s="53" t="s">
        <v>218</v>
      </c>
      <c r="C109" s="58"/>
      <c r="D109" s="56"/>
      <c r="E109" s="57"/>
      <c r="F109" s="109">
        <f>F110</f>
        <v>0</v>
      </c>
      <c r="G109" s="117">
        <f>G110</f>
        <v>450</v>
      </c>
      <c r="H109" s="117">
        <f>H110</f>
        <v>450</v>
      </c>
      <c r="I109" s="102"/>
      <c r="J109" s="102"/>
    </row>
    <row r="110" spans="1:10" s="16" customFormat="1" ht="31.5" x14ac:dyDescent="0.25">
      <c r="A110" s="70" t="s">
        <v>219</v>
      </c>
      <c r="B110" s="53" t="s">
        <v>220</v>
      </c>
      <c r="C110" s="58" t="s">
        <v>78</v>
      </c>
      <c r="D110" s="56" t="s">
        <v>74</v>
      </c>
      <c r="E110" s="57" t="s">
        <v>77</v>
      </c>
      <c r="F110" s="109">
        <f>1000-1000</f>
        <v>0</v>
      </c>
      <c r="G110" s="117">
        <v>450</v>
      </c>
      <c r="H110" s="117">
        <v>450</v>
      </c>
      <c r="I110" s="102"/>
      <c r="J110" s="102"/>
    </row>
    <row r="111" spans="1:10" s="16" customFormat="1" ht="83.25" customHeight="1" x14ac:dyDescent="0.25">
      <c r="A111" s="52" t="s">
        <v>274</v>
      </c>
      <c r="B111" s="59" t="s">
        <v>27</v>
      </c>
      <c r="C111" s="60"/>
      <c r="D111" s="60"/>
      <c r="E111" s="61"/>
      <c r="F111" s="108">
        <f>F112+F116</f>
        <v>1953.7</v>
      </c>
      <c r="G111" s="116">
        <f>G112+G116</f>
        <v>1895.8</v>
      </c>
      <c r="H111" s="116">
        <f>H112+H116</f>
        <v>1939.7</v>
      </c>
      <c r="I111" s="101"/>
      <c r="J111" s="101"/>
    </row>
    <row r="112" spans="1:10" s="16" customFormat="1" ht="34.5" customHeight="1" x14ac:dyDescent="0.25">
      <c r="A112" s="52" t="s">
        <v>26</v>
      </c>
      <c r="B112" s="53" t="s">
        <v>28</v>
      </c>
      <c r="C112" s="56"/>
      <c r="D112" s="56"/>
      <c r="E112" s="57"/>
      <c r="F112" s="109">
        <f t="shared" ref="F112:H114" si="21">F113</f>
        <v>1053.7</v>
      </c>
      <c r="G112" s="117">
        <f t="shared" si="21"/>
        <v>1095.8</v>
      </c>
      <c r="H112" s="117">
        <f t="shared" si="21"/>
        <v>1139.7</v>
      </c>
      <c r="I112" s="102"/>
      <c r="J112" s="102"/>
    </row>
    <row r="113" spans="1:10" s="16" customFormat="1" ht="28.5" customHeight="1" x14ac:dyDescent="0.25">
      <c r="A113" s="52" t="s">
        <v>143</v>
      </c>
      <c r="B113" s="53" t="s">
        <v>29</v>
      </c>
      <c r="C113" s="58"/>
      <c r="D113" s="56"/>
      <c r="E113" s="57"/>
      <c r="F113" s="109">
        <f t="shared" si="21"/>
        <v>1053.7</v>
      </c>
      <c r="G113" s="117">
        <f t="shared" si="21"/>
        <v>1095.8</v>
      </c>
      <c r="H113" s="117">
        <f t="shared" si="21"/>
        <v>1139.7</v>
      </c>
      <c r="I113" s="102"/>
      <c r="J113" s="102"/>
    </row>
    <row r="114" spans="1:10" s="16" customFormat="1" ht="15.75" x14ac:dyDescent="0.25">
      <c r="A114" s="70" t="s">
        <v>51</v>
      </c>
      <c r="B114" s="53" t="s">
        <v>29</v>
      </c>
      <c r="C114" s="58" t="s">
        <v>50</v>
      </c>
      <c r="D114" s="56"/>
      <c r="E114" s="57"/>
      <c r="F114" s="109">
        <f t="shared" si="21"/>
        <v>1053.7</v>
      </c>
      <c r="G114" s="117">
        <f t="shared" si="21"/>
        <v>1095.8</v>
      </c>
      <c r="H114" s="117">
        <f t="shared" si="21"/>
        <v>1139.7</v>
      </c>
      <c r="I114" s="102"/>
      <c r="J114" s="102"/>
    </row>
    <row r="115" spans="1:10" s="16" customFormat="1" ht="15.75" x14ac:dyDescent="0.25">
      <c r="A115" s="70" t="s">
        <v>184</v>
      </c>
      <c r="B115" s="53" t="s">
        <v>29</v>
      </c>
      <c r="C115" s="58" t="s">
        <v>50</v>
      </c>
      <c r="D115" s="56" t="s">
        <v>65</v>
      </c>
      <c r="E115" s="57" t="s">
        <v>86</v>
      </c>
      <c r="F115" s="109">
        <v>1053.7</v>
      </c>
      <c r="G115" s="117">
        <v>1095.8</v>
      </c>
      <c r="H115" s="117">
        <v>1139.7</v>
      </c>
      <c r="I115" s="102"/>
      <c r="J115" s="102"/>
    </row>
    <row r="116" spans="1:10" s="16" customFormat="1" ht="47.25" x14ac:dyDescent="0.25">
      <c r="A116" s="52" t="s">
        <v>221</v>
      </c>
      <c r="B116" s="53" t="s">
        <v>30</v>
      </c>
      <c r="C116" s="58"/>
      <c r="D116" s="56"/>
      <c r="E116" s="57"/>
      <c r="F116" s="109">
        <f t="shared" ref="F116:H117" si="22">F117</f>
        <v>900</v>
      </c>
      <c r="G116" s="117">
        <f t="shared" si="22"/>
        <v>800</v>
      </c>
      <c r="H116" s="117">
        <f t="shared" si="22"/>
        <v>800</v>
      </c>
      <c r="I116" s="102"/>
      <c r="J116" s="102"/>
    </row>
    <row r="117" spans="1:10" s="16" customFormat="1" ht="31.5" x14ac:dyDescent="0.25">
      <c r="A117" s="70" t="s">
        <v>172</v>
      </c>
      <c r="B117" s="53" t="s">
        <v>173</v>
      </c>
      <c r="C117" s="58" t="s">
        <v>50</v>
      </c>
      <c r="D117" s="56"/>
      <c r="E117" s="57"/>
      <c r="F117" s="109">
        <f t="shared" si="22"/>
        <v>900</v>
      </c>
      <c r="G117" s="117">
        <f t="shared" si="22"/>
        <v>800</v>
      </c>
      <c r="H117" s="117">
        <f t="shared" si="22"/>
        <v>800</v>
      </c>
      <c r="I117" s="102"/>
      <c r="J117" s="102"/>
    </row>
    <row r="118" spans="1:10" s="16" customFormat="1" ht="31.5" x14ac:dyDescent="0.25">
      <c r="A118" s="70" t="s">
        <v>251</v>
      </c>
      <c r="B118" s="53" t="s">
        <v>173</v>
      </c>
      <c r="C118" s="58" t="s">
        <v>50</v>
      </c>
      <c r="D118" s="56" t="s">
        <v>65</v>
      </c>
      <c r="E118" s="57" t="s">
        <v>88</v>
      </c>
      <c r="F118" s="109">
        <v>900</v>
      </c>
      <c r="G118" s="117">
        <v>800</v>
      </c>
      <c r="H118" s="117">
        <v>800</v>
      </c>
      <c r="I118" s="102"/>
      <c r="J118" s="102"/>
    </row>
    <row r="119" spans="1:10" s="16" customFormat="1" ht="79.5" customHeight="1" x14ac:dyDescent="0.25">
      <c r="A119" s="62" t="s">
        <v>275</v>
      </c>
      <c r="B119" s="71" t="s">
        <v>31</v>
      </c>
      <c r="C119" s="72"/>
      <c r="D119" s="72"/>
      <c r="E119" s="73"/>
      <c r="F119" s="110">
        <f>F120+F126+F128</f>
        <v>69821.5</v>
      </c>
      <c r="G119" s="118">
        <f>G120+G126+G128</f>
        <v>112084.90000000001</v>
      </c>
      <c r="H119" s="118">
        <f>H120+H126</f>
        <v>5198.0999999999995</v>
      </c>
      <c r="I119" s="103"/>
      <c r="J119" s="103"/>
    </row>
    <row r="120" spans="1:10" s="16" customFormat="1" ht="36.75" customHeight="1" x14ac:dyDescent="0.25">
      <c r="A120" s="62" t="s">
        <v>145</v>
      </c>
      <c r="B120" s="53" t="s">
        <v>32</v>
      </c>
      <c r="C120" s="72"/>
      <c r="D120" s="72"/>
      <c r="E120" s="73"/>
      <c r="F120" s="111">
        <f>F122+F123+F124+F125</f>
        <v>7556.7000000000007</v>
      </c>
      <c r="G120" s="111">
        <f>G122+G123+G124+G125</f>
        <v>10089.799999999999</v>
      </c>
      <c r="H120" s="111">
        <f>H122+H123+H124+H125</f>
        <v>5198.0999999999995</v>
      </c>
      <c r="I120" s="104"/>
      <c r="J120" s="104"/>
    </row>
    <row r="121" spans="1:10" s="15" customFormat="1" ht="33" customHeight="1" x14ac:dyDescent="0.25">
      <c r="A121" s="70" t="s">
        <v>106</v>
      </c>
      <c r="B121" s="53" t="s">
        <v>223</v>
      </c>
      <c r="C121" s="79">
        <v>240</v>
      </c>
      <c r="D121" s="63"/>
      <c r="E121" s="64"/>
      <c r="F121" s="109">
        <f>F122</f>
        <v>620.20000000000005</v>
      </c>
      <c r="G121" s="117">
        <f>G122</f>
        <v>526.20000000000005</v>
      </c>
      <c r="H121" s="117">
        <f>H122</f>
        <v>526.20000000000005</v>
      </c>
      <c r="I121" s="102"/>
      <c r="J121" s="102"/>
    </row>
    <row r="122" spans="1:10" s="15" customFormat="1" ht="34.5" customHeight="1" x14ac:dyDescent="0.25">
      <c r="A122" s="62" t="s">
        <v>222</v>
      </c>
      <c r="B122" s="53" t="s">
        <v>223</v>
      </c>
      <c r="C122" s="79">
        <v>240</v>
      </c>
      <c r="D122" s="80" t="s">
        <v>75</v>
      </c>
      <c r="E122" s="81" t="s">
        <v>87</v>
      </c>
      <c r="F122" s="109">
        <f>526.2+20+74</f>
        <v>620.20000000000005</v>
      </c>
      <c r="G122" s="117">
        <v>526.20000000000005</v>
      </c>
      <c r="H122" s="117">
        <v>526.20000000000005</v>
      </c>
      <c r="I122" s="102"/>
      <c r="J122" s="102"/>
    </row>
    <row r="123" spans="1:10" s="15" customFormat="1" ht="126.75" customHeight="1" x14ac:dyDescent="0.25">
      <c r="A123" s="96" t="s">
        <v>182</v>
      </c>
      <c r="B123" s="53" t="s">
        <v>181</v>
      </c>
      <c r="C123" s="56" t="s">
        <v>105</v>
      </c>
      <c r="D123" s="56"/>
      <c r="E123" s="57"/>
      <c r="F123" s="109">
        <f>1020-272.4+2119</f>
        <v>2866.6</v>
      </c>
      <c r="G123" s="117">
        <f>568.3+8958.3</f>
        <v>9526.5999999999985</v>
      </c>
      <c r="H123" s="117">
        <f>300+3871.9</f>
        <v>4171.8999999999996</v>
      </c>
      <c r="I123" s="102"/>
      <c r="J123" s="102"/>
    </row>
    <row r="124" spans="1:10" s="15" customFormat="1" ht="69" customHeight="1" x14ac:dyDescent="0.25">
      <c r="A124" s="70" t="s">
        <v>243</v>
      </c>
      <c r="B124" s="53" t="s">
        <v>183</v>
      </c>
      <c r="C124" s="56" t="s">
        <v>105</v>
      </c>
      <c r="D124" s="56"/>
      <c r="E124" s="57"/>
      <c r="F124" s="109">
        <f>1493+2407-858</f>
        <v>3042</v>
      </c>
      <c r="G124" s="117">
        <v>0</v>
      </c>
      <c r="H124" s="117">
        <v>0</v>
      </c>
      <c r="I124" s="102"/>
      <c r="J124" s="102"/>
    </row>
    <row r="125" spans="1:10" s="15" customFormat="1" ht="15.75" x14ac:dyDescent="0.25">
      <c r="A125" s="76" t="s">
        <v>99</v>
      </c>
      <c r="B125" s="53" t="s">
        <v>33</v>
      </c>
      <c r="C125" s="56" t="s">
        <v>105</v>
      </c>
      <c r="D125" s="56" t="s">
        <v>75</v>
      </c>
      <c r="E125" s="57" t="s">
        <v>87</v>
      </c>
      <c r="F125" s="109">
        <f>500-21.2+272.4+858-581.3</f>
        <v>1027.9000000000001</v>
      </c>
      <c r="G125" s="117">
        <f>500-463</f>
        <v>37</v>
      </c>
      <c r="H125" s="117">
        <v>500</v>
      </c>
      <c r="I125" s="102"/>
      <c r="J125" s="102"/>
    </row>
    <row r="126" spans="1:10" s="15" customFormat="1" ht="52.5" customHeight="1" x14ac:dyDescent="0.25">
      <c r="A126" s="62" t="s">
        <v>224</v>
      </c>
      <c r="B126" s="53" t="s">
        <v>225</v>
      </c>
      <c r="C126" s="56"/>
      <c r="D126" s="56"/>
      <c r="E126" s="57"/>
      <c r="F126" s="109">
        <f>F127</f>
        <v>67.5</v>
      </c>
      <c r="G126" s="117">
        <f>G127</f>
        <v>0</v>
      </c>
      <c r="H126" s="117">
        <v>0</v>
      </c>
      <c r="I126" s="102"/>
      <c r="J126" s="102"/>
    </row>
    <row r="127" spans="1:10" s="15" customFormat="1" ht="36.75" customHeight="1" x14ac:dyDescent="0.25">
      <c r="A127" s="62" t="s">
        <v>174</v>
      </c>
      <c r="B127" s="53" t="s">
        <v>226</v>
      </c>
      <c r="C127" s="56" t="s">
        <v>105</v>
      </c>
      <c r="D127" s="56" t="s">
        <v>76</v>
      </c>
      <c r="E127" s="57" t="s">
        <v>86</v>
      </c>
      <c r="F127" s="109">
        <f>1900-1832.5</f>
        <v>67.5</v>
      </c>
      <c r="G127" s="117">
        <f>2780.5-2780.5</f>
        <v>0</v>
      </c>
      <c r="H127" s="117">
        <v>0</v>
      </c>
      <c r="I127" s="102"/>
      <c r="J127" s="102"/>
    </row>
    <row r="128" spans="1:10" s="15" customFormat="1" ht="36.75" customHeight="1" x14ac:dyDescent="0.25">
      <c r="A128" s="120" t="s">
        <v>287</v>
      </c>
      <c r="B128" s="53" t="s">
        <v>283</v>
      </c>
      <c r="C128" s="56"/>
      <c r="D128" s="56"/>
      <c r="E128" s="57"/>
      <c r="F128" s="109">
        <f>F129+F130</f>
        <v>62197.3</v>
      </c>
      <c r="G128" s="117">
        <f>G129+G130</f>
        <v>101995.1</v>
      </c>
      <c r="H128" s="117">
        <v>0</v>
      </c>
      <c r="I128" s="102"/>
      <c r="J128" s="102"/>
    </row>
    <row r="129" spans="1:10" s="15" customFormat="1" ht="36.75" customHeight="1" x14ac:dyDescent="0.25">
      <c r="A129" s="120" t="s">
        <v>285</v>
      </c>
      <c r="B129" s="53" t="s">
        <v>286</v>
      </c>
      <c r="C129" s="56" t="s">
        <v>105</v>
      </c>
      <c r="D129" s="56" t="s">
        <v>76</v>
      </c>
      <c r="E129" s="57" t="s">
        <v>86</v>
      </c>
      <c r="F129" s="109">
        <f>1853.7+59935.3</f>
        <v>61789</v>
      </c>
      <c r="G129" s="117">
        <f>2780.5+89903.1+8648.5</f>
        <v>101332.1</v>
      </c>
      <c r="H129" s="117">
        <v>0</v>
      </c>
      <c r="I129" s="102"/>
      <c r="J129" s="102"/>
    </row>
    <row r="130" spans="1:10" s="15" customFormat="1" ht="36.75" customHeight="1" x14ac:dyDescent="0.25">
      <c r="A130" s="120" t="s">
        <v>284</v>
      </c>
      <c r="B130" s="53" t="s">
        <v>288</v>
      </c>
      <c r="C130" s="56" t="s">
        <v>105</v>
      </c>
      <c r="D130" s="56" t="s">
        <v>76</v>
      </c>
      <c r="E130" s="57" t="s">
        <v>86</v>
      </c>
      <c r="F130" s="109">
        <f>100+308.3</f>
        <v>408.3</v>
      </c>
      <c r="G130" s="117">
        <f>200+463</f>
        <v>663</v>
      </c>
      <c r="H130" s="117"/>
      <c r="I130" s="102"/>
      <c r="J130" s="102"/>
    </row>
    <row r="131" spans="1:10" s="15" customFormat="1" ht="112.5" customHeight="1" x14ac:dyDescent="0.25">
      <c r="A131" s="65" t="s">
        <v>248</v>
      </c>
      <c r="B131" s="59" t="s">
        <v>34</v>
      </c>
      <c r="C131" s="56"/>
      <c r="D131" s="56"/>
      <c r="E131" s="57"/>
      <c r="F131" s="108">
        <f>F132+F139</f>
        <v>720</v>
      </c>
      <c r="G131" s="116">
        <f>G132+G139</f>
        <v>225</v>
      </c>
      <c r="H131" s="116">
        <f>H132+H139</f>
        <v>225</v>
      </c>
      <c r="I131" s="101"/>
      <c r="J131" s="101"/>
    </row>
    <row r="132" spans="1:10" s="15" customFormat="1" ht="48" customHeight="1" x14ac:dyDescent="0.25">
      <c r="A132" s="65" t="s">
        <v>36</v>
      </c>
      <c r="B132" s="53" t="s">
        <v>37</v>
      </c>
      <c r="C132" s="56"/>
      <c r="D132" s="56"/>
      <c r="E132" s="57"/>
      <c r="F132" s="109">
        <f>F133+F136</f>
        <v>330</v>
      </c>
      <c r="G132" s="117">
        <f>G133+G136</f>
        <v>210</v>
      </c>
      <c r="H132" s="117">
        <f>H133+H136</f>
        <v>210</v>
      </c>
      <c r="I132" s="102"/>
      <c r="J132" s="102"/>
    </row>
    <row r="133" spans="1:10" s="15" customFormat="1" ht="28.5" customHeight="1" x14ac:dyDescent="0.25">
      <c r="A133" s="65" t="s">
        <v>35</v>
      </c>
      <c r="B133" s="53" t="s">
        <v>38</v>
      </c>
      <c r="C133" s="56"/>
      <c r="D133" s="56"/>
      <c r="E133" s="57"/>
      <c r="F133" s="109">
        <f t="shared" ref="F133:H134" si="23">F134</f>
        <v>270</v>
      </c>
      <c r="G133" s="117">
        <f t="shared" si="23"/>
        <v>150</v>
      </c>
      <c r="H133" s="117">
        <f t="shared" si="23"/>
        <v>150</v>
      </c>
      <c r="I133" s="102"/>
      <c r="J133" s="102"/>
    </row>
    <row r="134" spans="1:10" ht="31.5" x14ac:dyDescent="0.25">
      <c r="A134" s="70" t="s">
        <v>106</v>
      </c>
      <c r="B134" s="53" t="s">
        <v>38</v>
      </c>
      <c r="C134" s="58" t="s">
        <v>78</v>
      </c>
      <c r="D134" s="58"/>
      <c r="E134" s="66"/>
      <c r="F134" s="109">
        <f t="shared" si="23"/>
        <v>270</v>
      </c>
      <c r="G134" s="117">
        <f t="shared" si="23"/>
        <v>150</v>
      </c>
      <c r="H134" s="117">
        <f t="shared" si="23"/>
        <v>150</v>
      </c>
      <c r="I134" s="102"/>
      <c r="J134" s="102"/>
    </row>
    <row r="135" spans="1:10" s="15" customFormat="1" ht="31.5" x14ac:dyDescent="0.25">
      <c r="A135" s="77" t="s">
        <v>70</v>
      </c>
      <c r="B135" s="53" t="s">
        <v>38</v>
      </c>
      <c r="C135" s="58" t="s">
        <v>78</v>
      </c>
      <c r="D135" s="58" t="s">
        <v>88</v>
      </c>
      <c r="E135" s="66" t="s">
        <v>77</v>
      </c>
      <c r="F135" s="109">
        <v>270</v>
      </c>
      <c r="G135" s="117">
        <v>150</v>
      </c>
      <c r="H135" s="117">
        <v>150</v>
      </c>
      <c r="I135" s="102"/>
      <c r="J135" s="102"/>
    </row>
    <row r="136" spans="1:10" s="15" customFormat="1" ht="37.5" customHeight="1" x14ac:dyDescent="0.25">
      <c r="A136" s="65" t="s">
        <v>147</v>
      </c>
      <c r="B136" s="53" t="s">
        <v>39</v>
      </c>
      <c r="C136" s="58"/>
      <c r="D136" s="58"/>
      <c r="E136" s="66"/>
      <c r="F136" s="109">
        <f t="shared" ref="F136:H137" si="24">F137</f>
        <v>60</v>
      </c>
      <c r="G136" s="117">
        <f t="shared" si="24"/>
        <v>60</v>
      </c>
      <c r="H136" s="117">
        <f t="shared" si="24"/>
        <v>60</v>
      </c>
      <c r="I136" s="102"/>
      <c r="J136" s="102"/>
    </row>
    <row r="137" spans="1:10" s="15" customFormat="1" ht="31.5" x14ac:dyDescent="0.25">
      <c r="A137" s="70" t="s">
        <v>106</v>
      </c>
      <c r="B137" s="53" t="s">
        <v>39</v>
      </c>
      <c r="C137" s="58" t="s">
        <v>78</v>
      </c>
      <c r="D137" s="58"/>
      <c r="E137" s="66"/>
      <c r="F137" s="109">
        <f t="shared" si="24"/>
        <v>60</v>
      </c>
      <c r="G137" s="117">
        <f t="shared" si="24"/>
        <v>60</v>
      </c>
      <c r="H137" s="117">
        <f t="shared" si="24"/>
        <v>60</v>
      </c>
      <c r="I137" s="102"/>
      <c r="J137" s="102"/>
    </row>
    <row r="138" spans="1:10" s="15" customFormat="1" ht="31.5" x14ac:dyDescent="0.25">
      <c r="A138" s="77" t="s">
        <v>70</v>
      </c>
      <c r="B138" s="53" t="s">
        <v>39</v>
      </c>
      <c r="C138" s="58" t="s">
        <v>78</v>
      </c>
      <c r="D138" s="58" t="s">
        <v>88</v>
      </c>
      <c r="E138" s="66" t="s">
        <v>77</v>
      </c>
      <c r="F138" s="109">
        <v>60</v>
      </c>
      <c r="G138" s="117">
        <v>60</v>
      </c>
      <c r="H138" s="117">
        <v>60</v>
      </c>
      <c r="I138" s="102"/>
      <c r="J138" s="102"/>
    </row>
    <row r="139" spans="1:10" s="15" customFormat="1" ht="47.25" x14ac:dyDescent="0.25">
      <c r="A139" s="65" t="s">
        <v>227</v>
      </c>
      <c r="B139" s="53" t="s">
        <v>41</v>
      </c>
      <c r="C139" s="58"/>
      <c r="D139" s="58"/>
      <c r="E139" s="66"/>
      <c r="F139" s="109">
        <f>F140+F143</f>
        <v>390</v>
      </c>
      <c r="G139" s="117">
        <f>G140+G143</f>
        <v>15</v>
      </c>
      <c r="H139" s="117">
        <f>H140+H143</f>
        <v>15</v>
      </c>
      <c r="I139" s="102"/>
      <c r="J139" s="102"/>
    </row>
    <row r="140" spans="1:10" s="15" customFormat="1" ht="39.75" customHeight="1" x14ac:dyDescent="0.25">
      <c r="A140" s="65" t="s">
        <v>40</v>
      </c>
      <c r="B140" s="53" t="s">
        <v>42</v>
      </c>
      <c r="C140" s="58"/>
      <c r="D140" s="58"/>
      <c r="E140" s="66"/>
      <c r="F140" s="109">
        <f t="shared" ref="F140:H141" si="25">F141</f>
        <v>300</v>
      </c>
      <c r="G140" s="117">
        <f t="shared" si="25"/>
        <v>10</v>
      </c>
      <c r="H140" s="117">
        <f t="shared" si="25"/>
        <v>10</v>
      </c>
      <c r="I140" s="102"/>
      <c r="J140" s="102"/>
    </row>
    <row r="141" spans="1:10" s="15" customFormat="1" ht="31.5" x14ac:dyDescent="0.25">
      <c r="A141" s="70" t="s">
        <v>109</v>
      </c>
      <c r="B141" s="53" t="s">
        <v>42</v>
      </c>
      <c r="C141" s="58" t="s">
        <v>78</v>
      </c>
      <c r="D141" s="58"/>
      <c r="E141" s="66"/>
      <c r="F141" s="109">
        <f t="shared" si="25"/>
        <v>300</v>
      </c>
      <c r="G141" s="117">
        <f t="shared" si="25"/>
        <v>10</v>
      </c>
      <c r="H141" s="117">
        <f t="shared" si="25"/>
        <v>10</v>
      </c>
      <c r="I141" s="102"/>
      <c r="J141" s="102"/>
    </row>
    <row r="142" spans="1:10" s="15" customFormat="1" ht="36" customHeight="1" x14ac:dyDescent="0.25">
      <c r="A142" s="77" t="s">
        <v>72</v>
      </c>
      <c r="B142" s="53" t="s">
        <v>42</v>
      </c>
      <c r="C142" s="58" t="s">
        <v>78</v>
      </c>
      <c r="D142" s="58" t="s">
        <v>88</v>
      </c>
      <c r="E142" s="66" t="s">
        <v>77</v>
      </c>
      <c r="F142" s="109">
        <v>300</v>
      </c>
      <c r="G142" s="117">
        <v>10</v>
      </c>
      <c r="H142" s="117">
        <v>10</v>
      </c>
      <c r="I142" s="102"/>
      <c r="J142" s="102"/>
    </row>
    <row r="143" spans="1:10" s="15" customFormat="1" ht="33.75" customHeight="1" x14ac:dyDescent="0.25">
      <c r="A143" s="65" t="s">
        <v>43</v>
      </c>
      <c r="B143" s="53" t="s">
        <v>44</v>
      </c>
      <c r="C143" s="58"/>
      <c r="D143" s="58"/>
      <c r="E143" s="66"/>
      <c r="F143" s="109">
        <f t="shared" ref="F143:H144" si="26">F144</f>
        <v>90</v>
      </c>
      <c r="G143" s="117">
        <f t="shared" si="26"/>
        <v>5</v>
      </c>
      <c r="H143" s="117">
        <f t="shared" si="26"/>
        <v>5</v>
      </c>
      <c r="I143" s="102"/>
      <c r="J143" s="102"/>
    </row>
    <row r="144" spans="1:10" s="15" customFormat="1" ht="31.5" x14ac:dyDescent="0.25">
      <c r="A144" s="70" t="s">
        <v>109</v>
      </c>
      <c r="B144" s="53" t="s">
        <v>44</v>
      </c>
      <c r="C144" s="58" t="s">
        <v>78</v>
      </c>
      <c r="D144" s="58"/>
      <c r="E144" s="66"/>
      <c r="F144" s="109">
        <f t="shared" si="26"/>
        <v>90</v>
      </c>
      <c r="G144" s="117">
        <f t="shared" si="26"/>
        <v>5</v>
      </c>
      <c r="H144" s="117">
        <f t="shared" si="26"/>
        <v>5</v>
      </c>
      <c r="I144" s="102"/>
      <c r="J144" s="102"/>
    </row>
    <row r="145" spans="1:10" s="15" customFormat="1" ht="31.5" x14ac:dyDescent="0.25">
      <c r="A145" s="77" t="s">
        <v>70</v>
      </c>
      <c r="B145" s="53" t="s">
        <v>44</v>
      </c>
      <c r="C145" s="58" t="s">
        <v>78</v>
      </c>
      <c r="D145" s="58" t="s">
        <v>88</v>
      </c>
      <c r="E145" s="66" t="s">
        <v>77</v>
      </c>
      <c r="F145" s="109">
        <f>5+75+10</f>
        <v>90</v>
      </c>
      <c r="G145" s="117">
        <v>5</v>
      </c>
      <c r="H145" s="117">
        <v>5</v>
      </c>
      <c r="I145" s="102"/>
      <c r="J145" s="102"/>
    </row>
    <row r="146" spans="1:10" s="15" customFormat="1" ht="96.75" customHeight="1" x14ac:dyDescent="0.25">
      <c r="A146" s="65" t="s">
        <v>276</v>
      </c>
      <c r="B146" s="59" t="s">
        <v>45</v>
      </c>
      <c r="C146" s="58"/>
      <c r="D146" s="58"/>
      <c r="E146" s="66"/>
      <c r="F146" s="109">
        <f>F147</f>
        <v>3400.7</v>
      </c>
      <c r="G146" s="117">
        <f>G147</f>
        <v>0</v>
      </c>
      <c r="H146" s="117">
        <f>H147</f>
        <v>0</v>
      </c>
      <c r="I146" s="102"/>
      <c r="J146" s="102"/>
    </row>
    <row r="147" spans="1:10" s="15" customFormat="1" ht="82.5" customHeight="1" x14ac:dyDescent="0.25">
      <c r="A147" s="84" t="s">
        <v>228</v>
      </c>
      <c r="B147" s="59" t="s">
        <v>175</v>
      </c>
      <c r="C147" s="58"/>
      <c r="D147" s="58"/>
      <c r="E147" s="66"/>
      <c r="F147" s="109">
        <f>F148+F154+F156</f>
        <v>3400.7</v>
      </c>
      <c r="G147" s="109">
        <f>G148+G154+G156</f>
        <v>0</v>
      </c>
      <c r="H147" s="109">
        <f>H148+H154+H156</f>
        <v>0</v>
      </c>
      <c r="I147" s="102"/>
      <c r="J147" s="102"/>
    </row>
    <row r="148" spans="1:10" s="15" customFormat="1" ht="48" customHeight="1" x14ac:dyDescent="0.25">
      <c r="A148" s="84" t="s">
        <v>230</v>
      </c>
      <c r="B148" s="53" t="s">
        <v>229</v>
      </c>
      <c r="C148" s="58"/>
      <c r="D148" s="58"/>
      <c r="E148" s="66"/>
      <c r="F148" s="109">
        <f>F149+F152</f>
        <v>215</v>
      </c>
      <c r="G148" s="109">
        <f>G149+G152</f>
        <v>0</v>
      </c>
      <c r="H148" s="109">
        <f>H149+H152</f>
        <v>0</v>
      </c>
      <c r="I148" s="102"/>
      <c r="J148" s="102"/>
    </row>
    <row r="149" spans="1:10" s="15" customFormat="1" ht="31.5" x14ac:dyDescent="0.2">
      <c r="A149" s="86" t="s">
        <v>46</v>
      </c>
      <c r="B149" s="83" t="s">
        <v>176</v>
      </c>
      <c r="C149" s="58"/>
      <c r="D149" s="58"/>
      <c r="E149" s="66"/>
      <c r="F149" s="109">
        <f t="shared" ref="F149:H150" si="27">F150</f>
        <v>200</v>
      </c>
      <c r="G149" s="117">
        <f t="shared" si="27"/>
        <v>0</v>
      </c>
      <c r="H149" s="117">
        <f t="shared" si="27"/>
        <v>0</v>
      </c>
      <c r="I149" s="102"/>
      <c r="J149" s="102"/>
    </row>
    <row r="150" spans="1:10" s="15" customFormat="1" ht="31.5" x14ac:dyDescent="0.25">
      <c r="A150" s="85" t="s">
        <v>109</v>
      </c>
      <c r="B150" s="53" t="s">
        <v>176</v>
      </c>
      <c r="C150" s="58" t="s">
        <v>78</v>
      </c>
      <c r="D150" s="58"/>
      <c r="E150" s="66"/>
      <c r="F150" s="109">
        <f t="shared" si="27"/>
        <v>200</v>
      </c>
      <c r="G150" s="117">
        <f t="shared" si="27"/>
        <v>0</v>
      </c>
      <c r="H150" s="117">
        <f t="shared" si="27"/>
        <v>0</v>
      </c>
      <c r="I150" s="102"/>
      <c r="J150" s="102"/>
    </row>
    <row r="151" spans="1:10" s="15" customFormat="1" ht="15.75" x14ac:dyDescent="0.25">
      <c r="A151" s="77" t="s">
        <v>84</v>
      </c>
      <c r="B151" s="53" t="s">
        <v>176</v>
      </c>
      <c r="C151" s="58" t="s">
        <v>53</v>
      </c>
      <c r="D151" s="58" t="s">
        <v>86</v>
      </c>
      <c r="E151" s="66" t="s">
        <v>62</v>
      </c>
      <c r="F151" s="109">
        <v>200</v>
      </c>
      <c r="G151" s="117">
        <v>0</v>
      </c>
      <c r="H151" s="117">
        <v>0</v>
      </c>
      <c r="I151" s="102"/>
      <c r="J151" s="102"/>
    </row>
    <row r="152" spans="1:10" s="15" customFormat="1" ht="31.5" x14ac:dyDescent="0.25">
      <c r="A152" s="77" t="s">
        <v>234</v>
      </c>
      <c r="B152" s="53" t="s">
        <v>235</v>
      </c>
      <c r="C152" s="58"/>
      <c r="D152" s="58"/>
      <c r="E152" s="66"/>
      <c r="F152" s="109">
        <f>F153</f>
        <v>15</v>
      </c>
      <c r="G152" s="117">
        <f>G153</f>
        <v>0</v>
      </c>
      <c r="H152" s="117">
        <f>H153</f>
        <v>0</v>
      </c>
      <c r="I152" s="102"/>
      <c r="J152" s="102"/>
    </row>
    <row r="153" spans="1:10" s="15" customFormat="1" ht="31.5" x14ac:dyDescent="0.25">
      <c r="A153" s="85" t="s">
        <v>109</v>
      </c>
      <c r="B153" s="53" t="s">
        <v>235</v>
      </c>
      <c r="C153" s="58" t="s">
        <v>53</v>
      </c>
      <c r="D153" s="58" t="s">
        <v>86</v>
      </c>
      <c r="E153" s="66" t="s">
        <v>62</v>
      </c>
      <c r="F153" s="109">
        <v>15</v>
      </c>
      <c r="G153" s="117">
        <v>0</v>
      </c>
      <c r="H153" s="117">
        <v>0</v>
      </c>
      <c r="I153" s="102"/>
      <c r="J153" s="102"/>
    </row>
    <row r="154" spans="1:10" s="15" customFormat="1" ht="60" customHeight="1" x14ac:dyDescent="0.25">
      <c r="A154" s="77" t="s">
        <v>254</v>
      </c>
      <c r="B154" s="53" t="s">
        <v>231</v>
      </c>
      <c r="C154" s="58"/>
      <c r="D154" s="58"/>
      <c r="E154" s="66"/>
      <c r="F154" s="109">
        <f>F155</f>
        <v>1957</v>
      </c>
      <c r="G154" s="117">
        <f>G155</f>
        <v>0</v>
      </c>
      <c r="H154" s="117">
        <f>H155</f>
        <v>0</v>
      </c>
      <c r="I154" s="102"/>
      <c r="J154" s="102"/>
    </row>
    <row r="155" spans="1:10" s="15" customFormat="1" ht="46.5" customHeight="1" x14ac:dyDescent="0.25">
      <c r="A155" s="65" t="s">
        <v>255</v>
      </c>
      <c r="B155" s="53" t="s">
        <v>256</v>
      </c>
      <c r="C155" s="58" t="s">
        <v>78</v>
      </c>
      <c r="D155" s="58" t="s">
        <v>75</v>
      </c>
      <c r="E155" s="66" t="s">
        <v>88</v>
      </c>
      <c r="F155" s="109">
        <f>257+1700</f>
        <v>1957</v>
      </c>
      <c r="G155" s="117">
        <v>0</v>
      </c>
      <c r="H155" s="117">
        <v>0</v>
      </c>
      <c r="I155" s="102"/>
      <c r="J155" s="102"/>
    </row>
    <row r="156" spans="1:10" s="15" customFormat="1" ht="78.75" x14ac:dyDescent="0.25">
      <c r="A156" s="70" t="s">
        <v>240</v>
      </c>
      <c r="B156" s="53" t="s">
        <v>232</v>
      </c>
      <c r="C156" s="58" t="s">
        <v>78</v>
      </c>
      <c r="D156" s="58"/>
      <c r="E156" s="66"/>
      <c r="F156" s="109">
        <f>F157</f>
        <v>1228.7</v>
      </c>
      <c r="G156" s="117">
        <f>G157</f>
        <v>0</v>
      </c>
      <c r="H156" s="117">
        <f>H157</f>
        <v>0</v>
      </c>
      <c r="I156" s="102"/>
      <c r="J156" s="102"/>
    </row>
    <row r="157" spans="1:10" s="15" customFormat="1" ht="82.5" customHeight="1" x14ac:dyDescent="0.25">
      <c r="A157" s="65" t="s">
        <v>244</v>
      </c>
      <c r="B157" s="53" t="s">
        <v>241</v>
      </c>
      <c r="C157" s="58" t="s">
        <v>78</v>
      </c>
      <c r="D157" s="58" t="s">
        <v>75</v>
      </c>
      <c r="E157" s="66" t="s">
        <v>88</v>
      </c>
      <c r="F157" s="109">
        <f>160.3+1068.4</f>
        <v>1228.7</v>
      </c>
      <c r="G157" s="117">
        <v>0</v>
      </c>
      <c r="H157" s="117">
        <v>0</v>
      </c>
      <c r="I157" s="102"/>
      <c r="J157" s="102"/>
    </row>
    <row r="158" spans="1:10" s="35" customFormat="1" ht="33" customHeight="1" x14ac:dyDescent="0.25">
      <c r="A158" s="78" t="s">
        <v>100</v>
      </c>
      <c r="B158" s="71" t="s">
        <v>47</v>
      </c>
      <c r="C158" s="72"/>
      <c r="D158" s="72"/>
      <c r="E158" s="73"/>
      <c r="F158" s="110">
        <f>F159</f>
        <v>20418.900000000001</v>
      </c>
      <c r="G158" s="118">
        <f>G159</f>
        <v>16596.900000000001</v>
      </c>
      <c r="H158" s="118">
        <f>H159</f>
        <v>17173.7</v>
      </c>
      <c r="I158" s="103"/>
      <c r="J158" s="103"/>
    </row>
    <row r="159" spans="1:10" s="15" customFormat="1" ht="31.5" customHeight="1" x14ac:dyDescent="0.25">
      <c r="A159" s="70" t="s">
        <v>101</v>
      </c>
      <c r="B159" s="53" t="s">
        <v>48</v>
      </c>
      <c r="C159" s="56"/>
      <c r="D159" s="56"/>
      <c r="E159" s="57"/>
      <c r="F159" s="109">
        <f>F160+F163+F177+F185+F189+F193+F173+F175</f>
        <v>20418.900000000001</v>
      </c>
      <c r="G159" s="117">
        <f>G160+G163+G177+G185+G189+G193+G173</f>
        <v>16596.900000000001</v>
      </c>
      <c r="H159" s="117">
        <f>H160+H163+H177+H185+H189+H193+H173</f>
        <v>17173.7</v>
      </c>
      <c r="I159" s="102"/>
      <c r="J159" s="102"/>
    </row>
    <row r="160" spans="1:10" s="15" customFormat="1" ht="31.5" x14ac:dyDescent="0.25">
      <c r="A160" s="70" t="s">
        <v>90</v>
      </c>
      <c r="B160" s="53" t="s">
        <v>148</v>
      </c>
      <c r="C160" s="56"/>
      <c r="D160" s="56"/>
      <c r="E160" s="57"/>
      <c r="F160" s="109">
        <f t="shared" ref="F160:H161" si="28">F161</f>
        <v>1840.1</v>
      </c>
      <c r="G160" s="117">
        <f t="shared" si="28"/>
        <v>1862.3</v>
      </c>
      <c r="H160" s="117">
        <f t="shared" si="28"/>
        <v>1936.8</v>
      </c>
      <c r="I160" s="102"/>
      <c r="J160" s="102"/>
    </row>
    <row r="161" spans="1:10" s="15" customFormat="1" ht="31.5" x14ac:dyDescent="0.25">
      <c r="A161" s="70" t="s">
        <v>107</v>
      </c>
      <c r="B161" s="53" t="s">
        <v>148</v>
      </c>
      <c r="C161" s="56" t="s">
        <v>53</v>
      </c>
      <c r="D161" s="56"/>
      <c r="E161" s="57"/>
      <c r="F161" s="109">
        <f t="shared" si="28"/>
        <v>1840.1</v>
      </c>
      <c r="G161" s="117">
        <f t="shared" si="28"/>
        <v>1862.3</v>
      </c>
      <c r="H161" s="117">
        <f t="shared" si="28"/>
        <v>1936.8</v>
      </c>
      <c r="I161" s="102"/>
      <c r="J161" s="102"/>
    </row>
    <row r="162" spans="1:10" s="15" customFormat="1" ht="13.5" customHeight="1" x14ac:dyDescent="0.25">
      <c r="A162" s="70" t="s">
        <v>102</v>
      </c>
      <c r="B162" s="53" t="s">
        <v>148</v>
      </c>
      <c r="C162" s="56" t="s">
        <v>53</v>
      </c>
      <c r="D162" s="56" t="s">
        <v>86</v>
      </c>
      <c r="E162" s="57" t="s">
        <v>74</v>
      </c>
      <c r="F162" s="109">
        <f>1790.6+49.5</f>
        <v>1840.1</v>
      </c>
      <c r="G162" s="117">
        <v>1862.3</v>
      </c>
      <c r="H162" s="117">
        <v>1936.8</v>
      </c>
      <c r="I162" s="102"/>
      <c r="J162" s="102"/>
    </row>
    <row r="163" spans="1:10" s="15" customFormat="1" ht="33" customHeight="1" x14ac:dyDescent="0.25">
      <c r="A163" s="70" t="s">
        <v>89</v>
      </c>
      <c r="B163" s="53" t="s">
        <v>149</v>
      </c>
      <c r="C163" s="56"/>
      <c r="D163" s="56"/>
      <c r="E163" s="57"/>
      <c r="F163" s="109">
        <f>F164+F167+F170</f>
        <v>14332.9</v>
      </c>
      <c r="G163" s="117">
        <f>G164+G167+G170</f>
        <v>13657.500000000002</v>
      </c>
      <c r="H163" s="117">
        <f>H164+H167+H170</f>
        <v>14195.5</v>
      </c>
      <c r="I163" s="102"/>
      <c r="J163" s="102"/>
    </row>
    <row r="164" spans="1:10" s="15" customFormat="1" ht="31.5" x14ac:dyDescent="0.25">
      <c r="A164" s="70" t="s">
        <v>107</v>
      </c>
      <c r="B164" s="53" t="s">
        <v>149</v>
      </c>
      <c r="C164" s="56" t="s">
        <v>53</v>
      </c>
      <c r="D164" s="56"/>
      <c r="E164" s="57"/>
      <c r="F164" s="109">
        <f>F165+F166</f>
        <v>10712.599999999999</v>
      </c>
      <c r="G164" s="117">
        <f>G165+G166</f>
        <v>10953.300000000001</v>
      </c>
      <c r="H164" s="117">
        <f>H165+H166</f>
        <v>11391.5</v>
      </c>
      <c r="I164" s="102"/>
      <c r="J164" s="102"/>
    </row>
    <row r="165" spans="1:10" s="15" customFormat="1" ht="48.75" customHeight="1" x14ac:dyDescent="0.25">
      <c r="A165" s="70" t="s">
        <v>83</v>
      </c>
      <c r="B165" s="53" t="s">
        <v>149</v>
      </c>
      <c r="C165" s="56" t="s">
        <v>53</v>
      </c>
      <c r="D165" s="56" t="s">
        <v>86</v>
      </c>
      <c r="E165" s="57" t="s">
        <v>88</v>
      </c>
      <c r="F165" s="109">
        <v>922.3</v>
      </c>
      <c r="G165" s="117">
        <v>959.1</v>
      </c>
      <c r="H165" s="117">
        <v>997.5</v>
      </c>
      <c r="I165" s="102"/>
      <c r="J165" s="102"/>
    </row>
    <row r="166" spans="1:10" s="15" customFormat="1" ht="13.5" customHeight="1" x14ac:dyDescent="0.25">
      <c r="A166" s="70" t="s">
        <v>102</v>
      </c>
      <c r="B166" s="53" t="s">
        <v>149</v>
      </c>
      <c r="C166" s="56" t="s">
        <v>53</v>
      </c>
      <c r="D166" s="56" t="s">
        <v>86</v>
      </c>
      <c r="E166" s="57" t="s">
        <v>74</v>
      </c>
      <c r="F166" s="109">
        <f>9609.8+180.5</f>
        <v>9790.2999999999993</v>
      </c>
      <c r="G166" s="117">
        <v>9994.2000000000007</v>
      </c>
      <c r="H166" s="117">
        <v>10394</v>
      </c>
      <c r="I166" s="102"/>
      <c r="J166" s="102"/>
    </row>
    <row r="167" spans="1:10" s="15" customFormat="1" ht="31.5" x14ac:dyDescent="0.25">
      <c r="A167" s="70" t="s">
        <v>109</v>
      </c>
      <c r="B167" s="53" t="s">
        <v>149</v>
      </c>
      <c r="C167" s="56" t="s">
        <v>78</v>
      </c>
      <c r="D167" s="56"/>
      <c r="E167" s="57"/>
      <c r="F167" s="109">
        <f>F168+F169</f>
        <v>3592.1</v>
      </c>
      <c r="G167" s="117">
        <f>G168+G169</f>
        <v>2676</v>
      </c>
      <c r="H167" s="117">
        <f>H168+H169</f>
        <v>2775.8</v>
      </c>
      <c r="I167" s="102"/>
      <c r="J167" s="102"/>
    </row>
    <row r="168" spans="1:10" s="15" customFormat="1" ht="46.5" customHeight="1" x14ac:dyDescent="0.25">
      <c r="A168" s="70" t="s">
        <v>108</v>
      </c>
      <c r="B168" s="53" t="s">
        <v>149</v>
      </c>
      <c r="C168" s="56" t="s">
        <v>78</v>
      </c>
      <c r="D168" s="56" t="s">
        <v>86</v>
      </c>
      <c r="E168" s="57" t="s">
        <v>88</v>
      </c>
      <c r="F168" s="109">
        <v>178.5</v>
      </c>
      <c r="G168" s="117">
        <v>178.5</v>
      </c>
      <c r="H168" s="117">
        <v>178.5</v>
      </c>
      <c r="I168" s="102"/>
      <c r="J168" s="102"/>
    </row>
    <row r="169" spans="1:10" s="15" customFormat="1" ht="15.75" x14ac:dyDescent="0.25">
      <c r="A169" s="70" t="s">
        <v>102</v>
      </c>
      <c r="B169" s="53" t="s">
        <v>149</v>
      </c>
      <c r="C169" s="56" t="s">
        <v>78</v>
      </c>
      <c r="D169" s="56" t="s">
        <v>86</v>
      </c>
      <c r="E169" s="57" t="s">
        <v>74</v>
      </c>
      <c r="F169" s="109">
        <f>3303.6-90+200</f>
        <v>3413.6</v>
      </c>
      <c r="G169" s="117">
        <v>2497.5</v>
      </c>
      <c r="H169" s="117">
        <v>2597.3000000000002</v>
      </c>
      <c r="I169" s="102"/>
      <c r="J169" s="102"/>
    </row>
    <row r="170" spans="1:10" s="15" customFormat="1" ht="15" customHeight="1" x14ac:dyDescent="0.25">
      <c r="A170" s="70" t="s">
        <v>73</v>
      </c>
      <c r="B170" s="53" t="s">
        <v>149</v>
      </c>
      <c r="C170" s="56" t="s">
        <v>52</v>
      </c>
      <c r="D170" s="56"/>
      <c r="E170" s="57"/>
      <c r="F170" s="109">
        <f>F171+F172</f>
        <v>28.200000000000003</v>
      </c>
      <c r="G170" s="117">
        <f>G171+G172</f>
        <v>28.200000000000003</v>
      </c>
      <c r="H170" s="117">
        <f>H171+H172</f>
        <v>28.200000000000003</v>
      </c>
      <c r="I170" s="102"/>
      <c r="J170" s="102"/>
    </row>
    <row r="171" spans="1:10" s="15" customFormat="1" ht="46.5" customHeight="1" x14ac:dyDescent="0.25">
      <c r="A171" s="70" t="s">
        <v>108</v>
      </c>
      <c r="B171" s="53" t="s">
        <v>149</v>
      </c>
      <c r="C171" s="56" t="s">
        <v>52</v>
      </c>
      <c r="D171" s="56" t="s">
        <v>86</v>
      </c>
      <c r="E171" s="57" t="s">
        <v>88</v>
      </c>
      <c r="F171" s="109">
        <v>7.1</v>
      </c>
      <c r="G171" s="117">
        <v>7.1</v>
      </c>
      <c r="H171" s="117">
        <v>7.1</v>
      </c>
      <c r="I171" s="102"/>
      <c r="J171" s="102"/>
    </row>
    <row r="172" spans="1:10" s="15" customFormat="1" ht="18" customHeight="1" x14ac:dyDescent="0.25">
      <c r="A172" s="70" t="s">
        <v>102</v>
      </c>
      <c r="B172" s="53" t="s">
        <v>149</v>
      </c>
      <c r="C172" s="56" t="s">
        <v>52</v>
      </c>
      <c r="D172" s="56" t="s">
        <v>86</v>
      </c>
      <c r="E172" s="57" t="s">
        <v>74</v>
      </c>
      <c r="F172" s="109">
        <v>21.1</v>
      </c>
      <c r="G172" s="117">
        <v>21.1</v>
      </c>
      <c r="H172" s="117">
        <v>21.1</v>
      </c>
      <c r="I172" s="102"/>
      <c r="J172" s="102"/>
    </row>
    <row r="173" spans="1:10" s="15" customFormat="1" ht="27" customHeight="1" x14ac:dyDescent="0.25">
      <c r="A173" s="70" t="s">
        <v>236</v>
      </c>
      <c r="B173" s="53" t="s">
        <v>238</v>
      </c>
      <c r="C173" s="56"/>
      <c r="D173" s="56"/>
      <c r="E173" s="57"/>
      <c r="F173" s="109">
        <f>F174</f>
        <v>100</v>
      </c>
      <c r="G173" s="117">
        <f>G174</f>
        <v>100</v>
      </c>
      <c r="H173" s="117">
        <f>H174</f>
        <v>100</v>
      </c>
      <c r="I173" s="102"/>
      <c r="J173" s="102"/>
    </row>
    <row r="174" spans="1:10" s="15" customFormat="1" ht="18" customHeight="1" x14ac:dyDescent="0.25">
      <c r="A174" s="70" t="s">
        <v>237</v>
      </c>
      <c r="B174" s="53" t="s">
        <v>238</v>
      </c>
      <c r="C174" s="56" t="s">
        <v>239</v>
      </c>
      <c r="D174" s="56" t="s">
        <v>86</v>
      </c>
      <c r="E174" s="57" t="s">
        <v>67</v>
      </c>
      <c r="F174" s="109">
        <v>100</v>
      </c>
      <c r="G174" s="117">
        <v>100</v>
      </c>
      <c r="H174" s="117">
        <v>100</v>
      </c>
      <c r="I174" s="102"/>
      <c r="J174" s="102"/>
    </row>
    <row r="175" spans="1:10" s="15" customFormat="1" ht="30" customHeight="1" x14ac:dyDescent="0.25">
      <c r="A175" s="70" t="s">
        <v>236</v>
      </c>
      <c r="B175" s="53" t="s">
        <v>238</v>
      </c>
      <c r="C175" s="56"/>
      <c r="D175" s="56"/>
      <c r="E175" s="57"/>
      <c r="F175" s="109">
        <f>F176</f>
        <v>116</v>
      </c>
      <c r="G175" s="117">
        <f>G176</f>
        <v>0</v>
      </c>
      <c r="H175" s="117">
        <f>H176</f>
        <v>0</v>
      </c>
      <c r="I175" s="102"/>
      <c r="J175" s="102"/>
    </row>
    <row r="176" spans="1:10" s="15" customFormat="1" ht="18" customHeight="1" x14ac:dyDescent="0.25">
      <c r="A176" s="77" t="s">
        <v>84</v>
      </c>
      <c r="B176" s="53" t="s">
        <v>238</v>
      </c>
      <c r="C176" s="56" t="s">
        <v>78</v>
      </c>
      <c r="D176" s="56" t="s">
        <v>86</v>
      </c>
      <c r="E176" s="57" t="s">
        <v>62</v>
      </c>
      <c r="F176" s="109">
        <f>600+190+16-90-600</f>
        <v>116</v>
      </c>
      <c r="G176" s="117">
        <v>0</v>
      </c>
      <c r="H176" s="117">
        <v>0</v>
      </c>
      <c r="I176" s="102"/>
      <c r="J176" s="102"/>
    </row>
    <row r="177" spans="1:10" s="15" customFormat="1" ht="20.25" customHeight="1" x14ac:dyDescent="0.25">
      <c r="A177" s="70" t="s">
        <v>91</v>
      </c>
      <c r="B177" s="53" t="s">
        <v>150</v>
      </c>
      <c r="C177" s="56"/>
      <c r="D177" s="56"/>
      <c r="E177" s="57"/>
      <c r="F177" s="109">
        <f>F178+F181+F184</f>
        <v>224.2</v>
      </c>
      <c r="G177" s="117">
        <f>G178+G181+G184</f>
        <v>224.2</v>
      </c>
      <c r="H177" s="117">
        <f>H178+H181+H184</f>
        <v>224.2</v>
      </c>
      <c r="I177" s="102"/>
      <c r="J177" s="102"/>
    </row>
    <row r="178" spans="1:10" s="15" customFormat="1" ht="36" customHeight="1" x14ac:dyDescent="0.25">
      <c r="A178" s="52" t="s">
        <v>71</v>
      </c>
      <c r="B178" s="53" t="s">
        <v>151</v>
      </c>
      <c r="C178" s="56"/>
      <c r="D178" s="56"/>
      <c r="E178" s="57"/>
      <c r="F178" s="109">
        <f t="shared" ref="F178:H179" si="29">F179</f>
        <v>108.2</v>
      </c>
      <c r="G178" s="117">
        <f t="shared" si="29"/>
        <v>108.2</v>
      </c>
      <c r="H178" s="117">
        <f t="shared" si="29"/>
        <v>108.2</v>
      </c>
      <c r="I178" s="102"/>
      <c r="J178" s="102"/>
    </row>
    <row r="179" spans="1:10" s="15" customFormat="1" ht="18.75" customHeight="1" x14ac:dyDescent="0.25">
      <c r="A179" s="70" t="s">
        <v>55</v>
      </c>
      <c r="B179" s="53" t="s">
        <v>151</v>
      </c>
      <c r="C179" s="56" t="s">
        <v>54</v>
      </c>
      <c r="D179" s="56"/>
      <c r="E179" s="57"/>
      <c r="F179" s="109">
        <f t="shared" si="29"/>
        <v>108.2</v>
      </c>
      <c r="G179" s="117">
        <f t="shared" si="29"/>
        <v>108.2</v>
      </c>
      <c r="H179" s="117">
        <f t="shared" si="29"/>
        <v>108.2</v>
      </c>
      <c r="I179" s="102"/>
      <c r="J179" s="102"/>
    </row>
    <row r="180" spans="1:10" s="15" customFormat="1" ht="19.5" customHeight="1" x14ac:dyDescent="0.25">
      <c r="A180" s="70" t="s">
        <v>102</v>
      </c>
      <c r="B180" s="53" t="s">
        <v>151</v>
      </c>
      <c r="C180" s="56" t="s">
        <v>54</v>
      </c>
      <c r="D180" s="56" t="s">
        <v>86</v>
      </c>
      <c r="E180" s="57" t="s">
        <v>74</v>
      </c>
      <c r="F180" s="109">
        <v>108.2</v>
      </c>
      <c r="G180" s="117">
        <v>108.2</v>
      </c>
      <c r="H180" s="117">
        <v>108.2</v>
      </c>
      <c r="I180" s="102"/>
      <c r="J180" s="102"/>
    </row>
    <row r="181" spans="1:10" s="15" customFormat="1" ht="35.25" customHeight="1" x14ac:dyDescent="0.25">
      <c r="A181" s="52" t="s">
        <v>165</v>
      </c>
      <c r="B181" s="53" t="s">
        <v>164</v>
      </c>
      <c r="C181" s="56"/>
      <c r="D181" s="56"/>
      <c r="E181" s="57"/>
      <c r="F181" s="109">
        <f t="shared" ref="F181:H182" si="30">F182</f>
        <v>16</v>
      </c>
      <c r="G181" s="117">
        <f t="shared" si="30"/>
        <v>16</v>
      </c>
      <c r="H181" s="117">
        <f t="shared" si="30"/>
        <v>16</v>
      </c>
      <c r="I181" s="102"/>
      <c r="J181" s="102"/>
    </row>
    <row r="182" spans="1:10" s="15" customFormat="1" ht="26.25" customHeight="1" x14ac:dyDescent="0.25">
      <c r="A182" s="70" t="s">
        <v>55</v>
      </c>
      <c r="B182" s="53" t="s">
        <v>164</v>
      </c>
      <c r="C182" s="56" t="s">
        <v>54</v>
      </c>
      <c r="D182" s="56"/>
      <c r="E182" s="57"/>
      <c r="F182" s="109">
        <f t="shared" si="30"/>
        <v>16</v>
      </c>
      <c r="G182" s="117">
        <f t="shared" si="30"/>
        <v>16</v>
      </c>
      <c r="H182" s="117">
        <f t="shared" si="30"/>
        <v>16</v>
      </c>
      <c r="I182" s="102"/>
      <c r="J182" s="102"/>
    </row>
    <row r="183" spans="1:10" s="15" customFormat="1" ht="48.75" customHeight="1" x14ac:dyDescent="0.25">
      <c r="A183" s="70" t="s">
        <v>108</v>
      </c>
      <c r="B183" s="53" t="s">
        <v>164</v>
      </c>
      <c r="C183" s="56" t="s">
        <v>54</v>
      </c>
      <c r="D183" s="56" t="s">
        <v>86</v>
      </c>
      <c r="E183" s="57" t="s">
        <v>88</v>
      </c>
      <c r="F183" s="109">
        <v>16</v>
      </c>
      <c r="G183" s="117">
        <v>16</v>
      </c>
      <c r="H183" s="117">
        <v>16</v>
      </c>
      <c r="I183" s="102"/>
      <c r="J183" s="102"/>
    </row>
    <row r="184" spans="1:10" s="15" customFormat="1" ht="48.75" customHeight="1" x14ac:dyDescent="0.25">
      <c r="A184" s="70" t="s">
        <v>177</v>
      </c>
      <c r="B184" s="53" t="s">
        <v>178</v>
      </c>
      <c r="C184" s="56" t="s">
        <v>54</v>
      </c>
      <c r="D184" s="56" t="s">
        <v>75</v>
      </c>
      <c r="E184" s="57" t="s">
        <v>88</v>
      </c>
      <c r="F184" s="109">
        <v>100</v>
      </c>
      <c r="G184" s="117">
        <v>100</v>
      </c>
      <c r="H184" s="117">
        <v>100</v>
      </c>
      <c r="I184" s="102"/>
      <c r="J184" s="102"/>
    </row>
    <row r="185" spans="1:10" s="15" customFormat="1" ht="45" customHeight="1" x14ac:dyDescent="0.25">
      <c r="A185" s="52" t="s">
        <v>56</v>
      </c>
      <c r="B185" s="53" t="s">
        <v>152</v>
      </c>
      <c r="C185" s="56"/>
      <c r="D185" s="56"/>
      <c r="E185" s="57"/>
      <c r="F185" s="109">
        <f t="shared" ref="F185:H187" si="31">F186</f>
        <v>267.2</v>
      </c>
      <c r="G185" s="117">
        <f t="shared" si="31"/>
        <v>271.60000000000002</v>
      </c>
      <c r="H185" s="117">
        <f t="shared" si="31"/>
        <v>285.8</v>
      </c>
      <c r="I185" s="102"/>
      <c r="J185" s="102"/>
    </row>
    <row r="186" spans="1:10" s="15" customFormat="1" ht="30.75" customHeight="1" x14ac:dyDescent="0.25">
      <c r="A186" s="70" t="s">
        <v>57</v>
      </c>
      <c r="B186" s="53" t="s">
        <v>153</v>
      </c>
      <c r="C186" s="56"/>
      <c r="D186" s="56"/>
      <c r="E186" s="57"/>
      <c r="F186" s="109">
        <f t="shared" si="31"/>
        <v>267.2</v>
      </c>
      <c r="G186" s="117">
        <f t="shared" si="31"/>
        <v>271.60000000000002</v>
      </c>
      <c r="H186" s="117">
        <f t="shared" si="31"/>
        <v>285.8</v>
      </c>
      <c r="I186" s="102"/>
      <c r="J186" s="102"/>
    </row>
    <row r="187" spans="1:10" s="15" customFormat="1" ht="33" customHeight="1" x14ac:dyDescent="0.25">
      <c r="A187" s="70" t="s">
        <v>107</v>
      </c>
      <c r="B187" s="53" t="s">
        <v>153</v>
      </c>
      <c r="C187" s="56" t="s">
        <v>53</v>
      </c>
      <c r="D187" s="56"/>
      <c r="E187" s="57"/>
      <c r="F187" s="109">
        <f t="shared" si="31"/>
        <v>267.2</v>
      </c>
      <c r="G187" s="117">
        <f t="shared" si="31"/>
        <v>271.60000000000002</v>
      </c>
      <c r="H187" s="117">
        <f t="shared" si="31"/>
        <v>285.8</v>
      </c>
      <c r="I187" s="102"/>
      <c r="J187" s="102"/>
    </row>
    <row r="188" spans="1:10" s="15" customFormat="1" ht="17.25" customHeight="1" x14ac:dyDescent="0.25">
      <c r="A188" s="70" t="s">
        <v>58</v>
      </c>
      <c r="B188" s="53" t="s">
        <v>153</v>
      </c>
      <c r="C188" s="56" t="s">
        <v>53</v>
      </c>
      <c r="D188" s="56" t="s">
        <v>87</v>
      </c>
      <c r="E188" s="57" t="s">
        <v>88</v>
      </c>
      <c r="F188" s="109">
        <v>267.2</v>
      </c>
      <c r="G188" s="117">
        <v>271.60000000000002</v>
      </c>
      <c r="H188" s="117">
        <v>285.8</v>
      </c>
      <c r="I188" s="102"/>
      <c r="J188" s="102"/>
    </row>
    <row r="189" spans="1:10" s="15" customFormat="1" ht="39" customHeight="1" x14ac:dyDescent="0.25">
      <c r="A189" s="52" t="s">
        <v>144</v>
      </c>
      <c r="B189" s="53" t="s">
        <v>154</v>
      </c>
      <c r="C189" s="56"/>
      <c r="D189" s="56"/>
      <c r="E189" s="57"/>
      <c r="F189" s="109">
        <f t="shared" ref="F189:H191" si="32">F190</f>
        <v>3.5</v>
      </c>
      <c r="G189" s="117">
        <f t="shared" si="32"/>
        <v>3.5</v>
      </c>
      <c r="H189" s="117">
        <f t="shared" si="32"/>
        <v>3.5</v>
      </c>
      <c r="I189" s="102"/>
      <c r="J189" s="102"/>
    </row>
    <row r="190" spans="1:10" s="15" customFormat="1" ht="48.75" customHeight="1" x14ac:dyDescent="0.25">
      <c r="A190" s="67" t="s">
        <v>69</v>
      </c>
      <c r="B190" s="53" t="s">
        <v>155</v>
      </c>
      <c r="C190" s="56"/>
      <c r="D190" s="56"/>
      <c r="E190" s="57"/>
      <c r="F190" s="109">
        <f t="shared" si="32"/>
        <v>3.5</v>
      </c>
      <c r="G190" s="117">
        <f t="shared" si="32"/>
        <v>3.5</v>
      </c>
      <c r="H190" s="117">
        <f t="shared" si="32"/>
        <v>3.5</v>
      </c>
      <c r="I190" s="102"/>
      <c r="J190" s="102"/>
    </row>
    <row r="191" spans="1:10" s="15" customFormat="1" ht="30" customHeight="1" x14ac:dyDescent="0.25">
      <c r="A191" s="70" t="s">
        <v>109</v>
      </c>
      <c r="B191" s="53" t="s">
        <v>155</v>
      </c>
      <c r="C191" s="56" t="s">
        <v>78</v>
      </c>
      <c r="D191" s="56"/>
      <c r="E191" s="57"/>
      <c r="F191" s="109">
        <f t="shared" si="32"/>
        <v>3.5</v>
      </c>
      <c r="G191" s="117">
        <f t="shared" si="32"/>
        <v>3.5</v>
      </c>
      <c r="H191" s="117">
        <f t="shared" si="32"/>
        <v>3.5</v>
      </c>
      <c r="I191" s="102"/>
      <c r="J191" s="102"/>
    </row>
    <row r="192" spans="1:10" s="15" customFormat="1" ht="18" customHeight="1" x14ac:dyDescent="0.25">
      <c r="A192" s="77" t="s">
        <v>84</v>
      </c>
      <c r="B192" s="53" t="s">
        <v>155</v>
      </c>
      <c r="C192" s="56" t="s">
        <v>78</v>
      </c>
      <c r="D192" s="56" t="s">
        <v>86</v>
      </c>
      <c r="E192" s="57" t="s">
        <v>62</v>
      </c>
      <c r="F192" s="109">
        <v>3.5</v>
      </c>
      <c r="G192" s="117">
        <v>3.5</v>
      </c>
      <c r="H192" s="117">
        <v>3.5</v>
      </c>
      <c r="I192" s="102"/>
      <c r="J192" s="102"/>
    </row>
    <row r="193" spans="1:10" s="15" customFormat="1" ht="30.75" customHeight="1" x14ac:dyDescent="0.25">
      <c r="A193" s="70" t="s">
        <v>80</v>
      </c>
      <c r="B193" s="53" t="s">
        <v>156</v>
      </c>
      <c r="C193" s="56"/>
      <c r="D193" s="56"/>
      <c r="E193" s="57"/>
      <c r="F193" s="109">
        <f>F194+F197+F200+F203+F206+F209+F212+F215</f>
        <v>3535</v>
      </c>
      <c r="G193" s="117">
        <f>G194+G197+G200+G203+G206+G209+G212+G215</f>
        <v>477.8</v>
      </c>
      <c r="H193" s="117">
        <f>H194+H197+H200+H203+H206+H209+H212+H215</f>
        <v>427.9</v>
      </c>
      <c r="I193" s="102"/>
      <c r="J193" s="102"/>
    </row>
    <row r="194" spans="1:10" s="15" customFormat="1" ht="54" customHeight="1" x14ac:dyDescent="0.25">
      <c r="A194" s="52" t="s">
        <v>133</v>
      </c>
      <c r="B194" s="53" t="s">
        <v>157</v>
      </c>
      <c r="C194" s="56"/>
      <c r="D194" s="56"/>
      <c r="E194" s="57"/>
      <c r="F194" s="109">
        <f t="shared" ref="F194:H195" si="33">F195</f>
        <v>10</v>
      </c>
      <c r="G194" s="117">
        <f t="shared" si="33"/>
        <v>10</v>
      </c>
      <c r="H194" s="117">
        <f t="shared" si="33"/>
        <v>10</v>
      </c>
      <c r="I194" s="102"/>
      <c r="J194" s="102"/>
    </row>
    <row r="195" spans="1:10" s="15" customFormat="1" ht="28.5" customHeight="1" x14ac:dyDescent="0.25">
      <c r="A195" s="70" t="s">
        <v>109</v>
      </c>
      <c r="B195" s="53" t="s">
        <v>157</v>
      </c>
      <c r="C195" s="56" t="s">
        <v>78</v>
      </c>
      <c r="D195" s="56"/>
      <c r="E195" s="57"/>
      <c r="F195" s="109">
        <f t="shared" si="33"/>
        <v>10</v>
      </c>
      <c r="G195" s="117">
        <f t="shared" si="33"/>
        <v>10</v>
      </c>
      <c r="H195" s="117">
        <f t="shared" si="33"/>
        <v>10</v>
      </c>
      <c r="I195" s="102"/>
      <c r="J195" s="102"/>
    </row>
    <row r="196" spans="1:10" s="15" customFormat="1" ht="33" customHeight="1" x14ac:dyDescent="0.25">
      <c r="A196" s="77" t="s">
        <v>70</v>
      </c>
      <c r="B196" s="53" t="s">
        <v>157</v>
      </c>
      <c r="C196" s="56" t="s">
        <v>78</v>
      </c>
      <c r="D196" s="56" t="s">
        <v>88</v>
      </c>
      <c r="E196" s="57" t="s">
        <v>77</v>
      </c>
      <c r="F196" s="109">
        <v>10</v>
      </c>
      <c r="G196" s="117">
        <v>10</v>
      </c>
      <c r="H196" s="117">
        <v>10</v>
      </c>
      <c r="I196" s="102"/>
      <c r="J196" s="102"/>
    </row>
    <row r="197" spans="1:10" s="15" customFormat="1" ht="33.75" customHeight="1" x14ac:dyDescent="0.25">
      <c r="A197" s="52" t="s">
        <v>134</v>
      </c>
      <c r="B197" s="53" t="s">
        <v>158</v>
      </c>
      <c r="C197" s="56"/>
      <c r="D197" s="56"/>
      <c r="E197" s="57"/>
      <c r="F197" s="109">
        <f t="shared" ref="F197:H198" si="34">F198</f>
        <v>3.3</v>
      </c>
      <c r="G197" s="117">
        <f t="shared" si="34"/>
        <v>2.8</v>
      </c>
      <c r="H197" s="117">
        <f t="shared" si="34"/>
        <v>2.9</v>
      </c>
      <c r="I197" s="102"/>
      <c r="J197" s="102"/>
    </row>
    <row r="198" spans="1:10" s="15" customFormat="1" ht="31.5" customHeight="1" x14ac:dyDescent="0.25">
      <c r="A198" s="70" t="s">
        <v>109</v>
      </c>
      <c r="B198" s="53" t="s">
        <v>158</v>
      </c>
      <c r="C198" s="56" t="s">
        <v>78</v>
      </c>
      <c r="D198" s="56"/>
      <c r="E198" s="57"/>
      <c r="F198" s="109">
        <f t="shared" si="34"/>
        <v>3.3</v>
      </c>
      <c r="G198" s="117">
        <f t="shared" si="34"/>
        <v>2.8</v>
      </c>
      <c r="H198" s="117">
        <f t="shared" si="34"/>
        <v>2.9</v>
      </c>
      <c r="I198" s="102"/>
      <c r="J198" s="102"/>
    </row>
    <row r="199" spans="1:10" s="15" customFormat="1" ht="21.75" customHeight="1" x14ac:dyDescent="0.25">
      <c r="A199" s="70" t="s">
        <v>79</v>
      </c>
      <c r="B199" s="53" t="s">
        <v>158</v>
      </c>
      <c r="C199" s="56" t="s">
        <v>78</v>
      </c>
      <c r="D199" s="56" t="s">
        <v>75</v>
      </c>
      <c r="E199" s="57" t="s">
        <v>86</v>
      </c>
      <c r="F199" s="109">
        <f>3+0.3</f>
        <v>3.3</v>
      </c>
      <c r="G199" s="117">
        <f>2.8</f>
        <v>2.8</v>
      </c>
      <c r="H199" s="117">
        <f>2.9</f>
        <v>2.9</v>
      </c>
      <c r="I199" s="102"/>
      <c r="J199" s="102"/>
    </row>
    <row r="200" spans="1:10" s="15" customFormat="1" ht="32.25" customHeight="1" x14ac:dyDescent="0.25">
      <c r="A200" s="52" t="s">
        <v>139</v>
      </c>
      <c r="B200" s="53" t="s">
        <v>159</v>
      </c>
      <c r="C200" s="56"/>
      <c r="D200" s="56"/>
      <c r="E200" s="57"/>
      <c r="F200" s="109">
        <f t="shared" ref="F200:H201" si="35">F201</f>
        <v>171.7</v>
      </c>
      <c r="G200" s="117">
        <f t="shared" si="35"/>
        <v>150</v>
      </c>
      <c r="H200" s="117">
        <f t="shared" si="35"/>
        <v>150</v>
      </c>
      <c r="I200" s="102"/>
      <c r="J200" s="102"/>
    </row>
    <row r="201" spans="1:10" s="15" customFormat="1" ht="32.25" customHeight="1" x14ac:dyDescent="0.25">
      <c r="A201" s="70" t="s">
        <v>109</v>
      </c>
      <c r="B201" s="53" t="s">
        <v>159</v>
      </c>
      <c r="C201" s="56" t="s">
        <v>78</v>
      </c>
      <c r="D201" s="56"/>
      <c r="E201" s="57"/>
      <c r="F201" s="109">
        <f t="shared" si="35"/>
        <v>171.7</v>
      </c>
      <c r="G201" s="117">
        <f t="shared" si="35"/>
        <v>150</v>
      </c>
      <c r="H201" s="117">
        <f t="shared" si="35"/>
        <v>150</v>
      </c>
      <c r="I201" s="102"/>
      <c r="J201" s="102"/>
    </row>
    <row r="202" spans="1:10" s="15" customFormat="1" ht="15" customHeight="1" x14ac:dyDescent="0.25">
      <c r="A202" s="70" t="s">
        <v>79</v>
      </c>
      <c r="B202" s="53" t="s">
        <v>159</v>
      </c>
      <c r="C202" s="56" t="s">
        <v>78</v>
      </c>
      <c r="D202" s="56" t="s">
        <v>75</v>
      </c>
      <c r="E202" s="57" t="s">
        <v>86</v>
      </c>
      <c r="F202" s="109">
        <f>172-0.3</f>
        <v>171.7</v>
      </c>
      <c r="G202" s="117">
        <v>150</v>
      </c>
      <c r="H202" s="117">
        <v>150</v>
      </c>
      <c r="I202" s="102"/>
      <c r="J202" s="102"/>
    </row>
    <row r="203" spans="1:10" s="15" customFormat="1" ht="30.75" customHeight="1" x14ac:dyDescent="0.25">
      <c r="A203" s="52" t="s">
        <v>247</v>
      </c>
      <c r="B203" s="53" t="s">
        <v>246</v>
      </c>
      <c r="C203" s="56"/>
      <c r="D203" s="56"/>
      <c r="E203" s="57"/>
      <c r="F203" s="109">
        <f t="shared" ref="F203:H204" si="36">F204</f>
        <v>200</v>
      </c>
      <c r="G203" s="117">
        <f t="shared" si="36"/>
        <v>0</v>
      </c>
      <c r="H203" s="117">
        <f t="shared" si="36"/>
        <v>0</v>
      </c>
      <c r="I203" s="102"/>
      <c r="J203" s="102"/>
    </row>
    <row r="204" spans="1:10" s="15" customFormat="1" ht="31.5" customHeight="1" x14ac:dyDescent="0.25">
      <c r="A204" s="70" t="s">
        <v>106</v>
      </c>
      <c r="B204" s="53" t="s">
        <v>246</v>
      </c>
      <c r="C204" s="56" t="s">
        <v>78</v>
      </c>
      <c r="D204" s="56"/>
      <c r="E204" s="57"/>
      <c r="F204" s="109">
        <f t="shared" si="36"/>
        <v>200</v>
      </c>
      <c r="G204" s="117">
        <f t="shared" si="36"/>
        <v>0</v>
      </c>
      <c r="H204" s="117">
        <f t="shared" si="36"/>
        <v>0</v>
      </c>
      <c r="I204" s="102"/>
      <c r="J204" s="102"/>
    </row>
    <row r="205" spans="1:10" s="15" customFormat="1" ht="15" customHeight="1" x14ac:dyDescent="0.25">
      <c r="A205" s="70" t="s">
        <v>104</v>
      </c>
      <c r="B205" s="53" t="s">
        <v>246</v>
      </c>
      <c r="C205" s="56" t="s">
        <v>78</v>
      </c>
      <c r="D205" s="56" t="s">
        <v>74</v>
      </c>
      <c r="E205" s="57" t="s">
        <v>66</v>
      </c>
      <c r="F205" s="109">
        <v>200</v>
      </c>
      <c r="G205" s="117">
        <v>0</v>
      </c>
      <c r="H205" s="117">
        <v>0</v>
      </c>
      <c r="I205" s="102"/>
      <c r="J205" s="102"/>
    </row>
    <row r="206" spans="1:10" s="15" customFormat="1" ht="34.5" customHeight="1" x14ac:dyDescent="0.25">
      <c r="A206" s="52" t="s">
        <v>135</v>
      </c>
      <c r="B206" s="53" t="s">
        <v>160</v>
      </c>
      <c r="C206" s="56"/>
      <c r="D206" s="56"/>
      <c r="E206" s="57"/>
      <c r="F206" s="109">
        <f t="shared" ref="F206:H207" si="37">F207</f>
        <v>0</v>
      </c>
      <c r="G206" s="117">
        <f t="shared" si="37"/>
        <v>65</v>
      </c>
      <c r="H206" s="117">
        <f t="shared" si="37"/>
        <v>65</v>
      </c>
      <c r="I206" s="102"/>
      <c r="J206" s="102"/>
    </row>
    <row r="207" spans="1:10" s="15" customFormat="1" ht="30.75" customHeight="1" x14ac:dyDescent="0.25">
      <c r="A207" s="70" t="s">
        <v>109</v>
      </c>
      <c r="B207" s="53" t="s">
        <v>160</v>
      </c>
      <c r="C207" s="56" t="s">
        <v>78</v>
      </c>
      <c r="D207" s="56"/>
      <c r="E207" s="57"/>
      <c r="F207" s="109">
        <f t="shared" si="37"/>
        <v>0</v>
      </c>
      <c r="G207" s="117">
        <f t="shared" si="37"/>
        <v>65</v>
      </c>
      <c r="H207" s="117">
        <f t="shared" si="37"/>
        <v>65</v>
      </c>
      <c r="I207" s="102"/>
      <c r="J207" s="102"/>
    </row>
    <row r="208" spans="1:10" s="15" customFormat="1" ht="19.5" customHeight="1" x14ac:dyDescent="0.25">
      <c r="A208" s="70" t="s">
        <v>99</v>
      </c>
      <c r="B208" s="53" t="s">
        <v>160</v>
      </c>
      <c r="C208" s="56" t="s">
        <v>78</v>
      </c>
      <c r="D208" s="56" t="s">
        <v>75</v>
      </c>
      <c r="E208" s="57" t="s">
        <v>87</v>
      </c>
      <c r="F208" s="109">
        <f>65-26-39</f>
        <v>0</v>
      </c>
      <c r="G208" s="117">
        <v>65</v>
      </c>
      <c r="H208" s="117">
        <v>65</v>
      </c>
      <c r="I208" s="102"/>
      <c r="J208" s="102"/>
    </row>
    <row r="209" spans="1:10" s="13" customFormat="1" ht="32.25" customHeight="1" x14ac:dyDescent="0.25">
      <c r="A209" s="87" t="s">
        <v>136</v>
      </c>
      <c r="B209" s="68" t="s">
        <v>161</v>
      </c>
      <c r="C209" s="56"/>
      <c r="D209" s="53"/>
      <c r="E209" s="69"/>
      <c r="F209" s="109">
        <f t="shared" ref="F209:H210" si="38">F210</f>
        <v>2800</v>
      </c>
      <c r="G209" s="117">
        <f t="shared" si="38"/>
        <v>0</v>
      </c>
      <c r="H209" s="117">
        <f t="shared" si="38"/>
        <v>0</v>
      </c>
      <c r="I209" s="102"/>
      <c r="J209" s="102"/>
    </row>
    <row r="210" spans="1:10" s="15" customFormat="1" ht="30.75" customHeight="1" x14ac:dyDescent="0.25">
      <c r="A210" s="70" t="s">
        <v>109</v>
      </c>
      <c r="B210" s="68" t="s">
        <v>161</v>
      </c>
      <c r="C210" s="53" t="s">
        <v>78</v>
      </c>
      <c r="D210" s="53"/>
      <c r="E210" s="53"/>
      <c r="F210" s="112">
        <f t="shared" si="38"/>
        <v>2800</v>
      </c>
      <c r="G210" s="119">
        <f t="shared" si="38"/>
        <v>0</v>
      </c>
      <c r="H210" s="119">
        <f t="shared" si="38"/>
        <v>0</v>
      </c>
      <c r="I210" s="102"/>
      <c r="J210" s="102"/>
    </row>
    <row r="211" spans="1:10" s="15" customFormat="1" ht="24.75" customHeight="1" x14ac:dyDescent="0.25">
      <c r="A211" s="70" t="s">
        <v>99</v>
      </c>
      <c r="B211" s="53" t="s">
        <v>161</v>
      </c>
      <c r="C211" s="53" t="s">
        <v>78</v>
      </c>
      <c r="D211" s="53" t="s">
        <v>75</v>
      </c>
      <c r="E211" s="53" t="s">
        <v>87</v>
      </c>
      <c r="F211" s="112">
        <v>2800</v>
      </c>
      <c r="G211" s="119">
        <v>0</v>
      </c>
      <c r="H211" s="119">
        <v>0</v>
      </c>
      <c r="I211" s="102"/>
      <c r="J211" s="102"/>
    </row>
    <row r="212" spans="1:10" s="15" customFormat="1" ht="31.5" x14ac:dyDescent="0.25">
      <c r="A212" s="87" t="s">
        <v>137</v>
      </c>
      <c r="B212" s="53" t="s">
        <v>162</v>
      </c>
      <c r="C212" s="68"/>
      <c r="D212" s="68"/>
      <c r="E212" s="68"/>
      <c r="F212" s="112">
        <f>F213</f>
        <v>100</v>
      </c>
      <c r="G212" s="119">
        <f t="shared" ref="F212:H213" si="39">G213</f>
        <v>50</v>
      </c>
      <c r="H212" s="119">
        <f t="shared" si="39"/>
        <v>0</v>
      </c>
      <c r="I212" s="102"/>
      <c r="J212" s="102"/>
    </row>
    <row r="213" spans="1:10" s="15" customFormat="1" ht="31.5" x14ac:dyDescent="0.25">
      <c r="A213" s="70" t="s">
        <v>109</v>
      </c>
      <c r="B213" s="53" t="s">
        <v>162</v>
      </c>
      <c r="C213" s="68" t="s">
        <v>78</v>
      </c>
      <c r="D213" s="68"/>
      <c r="E213" s="68"/>
      <c r="F213" s="112">
        <f t="shared" si="39"/>
        <v>100</v>
      </c>
      <c r="G213" s="119">
        <f t="shared" si="39"/>
        <v>50</v>
      </c>
      <c r="H213" s="119">
        <f t="shared" si="39"/>
        <v>0</v>
      </c>
      <c r="I213" s="102"/>
      <c r="J213" s="102"/>
    </row>
    <row r="214" spans="1:10" s="15" customFormat="1" ht="15.75" x14ac:dyDescent="0.25">
      <c r="A214" s="70" t="s">
        <v>99</v>
      </c>
      <c r="B214" s="53" t="s">
        <v>162</v>
      </c>
      <c r="C214" s="68" t="s">
        <v>78</v>
      </c>
      <c r="D214" s="68" t="s">
        <v>75</v>
      </c>
      <c r="E214" s="68" t="s">
        <v>87</v>
      </c>
      <c r="F214" s="112">
        <f>200-100</f>
        <v>100</v>
      </c>
      <c r="G214" s="119">
        <v>50</v>
      </c>
      <c r="H214" s="119">
        <v>0</v>
      </c>
      <c r="I214" s="102"/>
      <c r="J214" s="102"/>
    </row>
    <row r="215" spans="1:10" s="15" customFormat="1" ht="15.75" x14ac:dyDescent="0.25">
      <c r="A215" s="87" t="s">
        <v>138</v>
      </c>
      <c r="B215" s="68" t="s">
        <v>163</v>
      </c>
      <c r="C215" s="53"/>
      <c r="D215" s="53"/>
      <c r="E215" s="53"/>
      <c r="F215" s="112">
        <f t="shared" ref="F215:H216" si="40">F216</f>
        <v>250</v>
      </c>
      <c r="G215" s="119">
        <f t="shared" si="40"/>
        <v>200</v>
      </c>
      <c r="H215" s="119">
        <f t="shared" si="40"/>
        <v>200</v>
      </c>
      <c r="I215" s="102"/>
      <c r="J215" s="102"/>
    </row>
    <row r="216" spans="1:10" s="15" customFormat="1" ht="31.5" x14ac:dyDescent="0.25">
      <c r="A216" s="70" t="s">
        <v>109</v>
      </c>
      <c r="B216" s="68" t="s">
        <v>163</v>
      </c>
      <c r="C216" s="93" t="s">
        <v>78</v>
      </c>
      <c r="D216" s="93"/>
      <c r="E216" s="93"/>
      <c r="F216" s="112">
        <f t="shared" si="40"/>
        <v>250</v>
      </c>
      <c r="G216" s="119">
        <f t="shared" si="40"/>
        <v>200</v>
      </c>
      <c r="H216" s="119">
        <f t="shared" si="40"/>
        <v>200</v>
      </c>
      <c r="I216" s="102"/>
      <c r="J216" s="102"/>
    </row>
    <row r="217" spans="1:10" s="15" customFormat="1" ht="23.25" customHeight="1" x14ac:dyDescent="0.25">
      <c r="A217" s="70" t="s">
        <v>49</v>
      </c>
      <c r="B217" s="68" t="s">
        <v>163</v>
      </c>
      <c r="C217" s="53" t="s">
        <v>78</v>
      </c>
      <c r="D217" s="53" t="s">
        <v>75</v>
      </c>
      <c r="E217" s="53" t="s">
        <v>88</v>
      </c>
      <c r="F217" s="112">
        <f>100+250-100</f>
        <v>250</v>
      </c>
      <c r="G217" s="119">
        <v>200</v>
      </c>
      <c r="H217" s="119">
        <v>200</v>
      </c>
      <c r="I217" s="102"/>
      <c r="J217" s="102"/>
    </row>
    <row r="218" spans="1:10" s="15" customFormat="1" x14ac:dyDescent="0.2">
      <c r="A218" s="38"/>
      <c r="B218" s="40"/>
      <c r="C218" s="39"/>
      <c r="D218" s="39"/>
      <c r="E218" s="39"/>
      <c r="F218" s="37"/>
      <c r="G218" s="37"/>
      <c r="H218" s="37"/>
      <c r="I218" s="37"/>
      <c r="J218" s="37"/>
    </row>
    <row r="219" spans="1:10" s="15" customFormat="1" x14ac:dyDescent="0.2">
      <c r="A219" s="41"/>
      <c r="B219" s="40"/>
      <c r="C219" s="36"/>
      <c r="D219" s="36"/>
      <c r="E219" s="36"/>
      <c r="F219" s="37"/>
      <c r="G219" s="37"/>
      <c r="H219" s="37"/>
      <c r="I219" s="37"/>
      <c r="J219" s="37"/>
    </row>
    <row r="220" spans="1:10" s="15" customFormat="1" x14ac:dyDescent="0.2">
      <c r="A220" s="38"/>
      <c r="B220" s="40"/>
      <c r="C220" s="39"/>
      <c r="D220" s="39"/>
      <c r="E220" s="39"/>
      <c r="F220" s="37"/>
      <c r="G220" s="37"/>
      <c r="H220" s="37"/>
      <c r="I220" s="37"/>
      <c r="J220" s="37"/>
    </row>
    <row r="221" spans="1:10" s="15" customFormat="1" x14ac:dyDescent="0.2">
      <c r="A221" s="38"/>
      <c r="B221" s="40"/>
      <c r="C221" s="39"/>
      <c r="D221" s="39"/>
      <c r="E221" s="39"/>
      <c r="F221" s="37"/>
      <c r="G221" s="37"/>
      <c r="H221" s="37"/>
      <c r="I221" s="37"/>
      <c r="J221" s="37"/>
    </row>
    <row r="222" spans="1:10" s="15" customFormat="1" x14ac:dyDescent="0.2">
      <c r="A222" s="38"/>
      <c r="B222" s="40"/>
      <c r="C222" s="39"/>
      <c r="D222" s="39"/>
      <c r="E222" s="39"/>
      <c r="F222" s="37"/>
      <c r="G222" s="37"/>
      <c r="H222" s="37"/>
      <c r="I222" s="37"/>
      <c r="J222" s="37"/>
    </row>
    <row r="223" spans="1:10" s="15" customFormat="1" x14ac:dyDescent="0.2">
      <c r="A223" s="38"/>
      <c r="B223" s="40"/>
      <c r="C223" s="39"/>
      <c r="D223" s="39"/>
      <c r="E223" s="39"/>
      <c r="F223" s="37"/>
      <c r="G223" s="37"/>
      <c r="H223" s="37"/>
      <c r="I223" s="37"/>
      <c r="J223" s="37"/>
    </row>
    <row r="224" spans="1:10" s="15" customFormat="1" x14ac:dyDescent="0.2">
      <c r="A224" s="38"/>
      <c r="B224" s="40"/>
      <c r="C224" s="39"/>
      <c r="D224" s="39"/>
      <c r="E224" s="39"/>
      <c r="F224" s="37"/>
      <c r="G224" s="37"/>
      <c r="H224" s="37"/>
      <c r="I224" s="37"/>
      <c r="J224" s="37"/>
    </row>
    <row r="225" spans="1:10" s="15" customFormat="1" x14ac:dyDescent="0.2">
      <c r="A225" s="38"/>
      <c r="B225" s="40"/>
      <c r="C225" s="39"/>
      <c r="D225" s="39"/>
      <c r="E225" s="39"/>
      <c r="F225" s="37"/>
      <c r="G225" s="37"/>
      <c r="H225" s="37"/>
      <c r="I225" s="37"/>
      <c r="J225" s="37"/>
    </row>
    <row r="226" spans="1:10" s="15" customFormat="1" x14ac:dyDescent="0.2">
      <c r="A226" s="38"/>
      <c r="B226" s="40"/>
      <c r="C226" s="39"/>
      <c r="D226" s="39"/>
      <c r="E226" s="39"/>
      <c r="F226" s="37"/>
      <c r="G226" s="37"/>
      <c r="H226" s="37"/>
      <c r="I226" s="37"/>
      <c r="J226" s="37"/>
    </row>
    <row r="227" spans="1:10" s="15" customFormat="1" x14ac:dyDescent="0.2">
      <c r="A227" s="38"/>
      <c r="B227" s="40"/>
      <c r="C227" s="39"/>
      <c r="D227" s="39"/>
      <c r="E227" s="39"/>
      <c r="F227" s="37"/>
      <c r="G227" s="37"/>
      <c r="H227" s="37"/>
      <c r="I227" s="37"/>
      <c r="J227" s="37"/>
    </row>
    <row r="228" spans="1:10" s="15" customFormat="1" x14ac:dyDescent="0.2">
      <c r="A228" s="38"/>
      <c r="B228" s="40"/>
      <c r="C228" s="39"/>
      <c r="D228" s="39"/>
      <c r="E228" s="39"/>
      <c r="F228" s="37"/>
      <c r="G228" s="37"/>
      <c r="H228" s="37"/>
      <c r="I228" s="37"/>
      <c r="J228" s="37"/>
    </row>
    <row r="229" spans="1:10" s="15" customForma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x14ac:dyDescent="0.2">
      <c r="A230" s="38"/>
      <c r="B230" s="40"/>
      <c r="C230" s="39"/>
      <c r="D230" s="39"/>
      <c r="E230" s="39"/>
      <c r="F230" s="37"/>
      <c r="G230" s="37"/>
      <c r="H230" s="37"/>
      <c r="I230" s="37"/>
      <c r="J230" s="37"/>
    </row>
    <row r="231" spans="1:10" s="15" customForma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ht="18.75" customHeigh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ht="17.25" customHeigh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ht="30.75" customHeigh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ht="28.5" customHeigh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ht="20.25" customHeigh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ht="20.25" customHeigh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ht="20.25" customHeigh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ht="20.25" customHeigh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ht="20.25" customHeigh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ht="27" customHeigh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19.5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ht="20.25" customHeigh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20.25" customHeight="1" x14ac:dyDescent="0.2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20.25" customHeight="1" x14ac:dyDescent="0.2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0.25" customHeight="1" x14ac:dyDescent="0.2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7.75" customHeight="1" x14ac:dyDescent="0.2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18" customHeight="1" x14ac:dyDescent="0.2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16.5" customHeight="1" x14ac:dyDescent="0.2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15.75" customHeight="1" x14ac:dyDescent="0.2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47.25" customHeight="1" x14ac:dyDescent="0.2">
      <c r="A252" s="38"/>
      <c r="B252" s="39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32.25" customHeight="1" x14ac:dyDescent="0.2">
      <c r="A253" s="42"/>
      <c r="B253" s="36"/>
      <c r="C253" s="40"/>
      <c r="D253" s="40"/>
      <c r="E253" s="40"/>
      <c r="F253" s="37"/>
      <c r="G253" s="37"/>
      <c r="H253" s="37"/>
      <c r="I253" s="37"/>
      <c r="J253" s="37"/>
    </row>
    <row r="254" spans="1:10" s="15" customFormat="1" x14ac:dyDescent="0.2">
      <c r="A254" s="38"/>
      <c r="B254" s="36"/>
      <c r="C254" s="40"/>
      <c r="D254" s="40"/>
      <c r="E254" s="40"/>
      <c r="F254" s="37"/>
      <c r="G254" s="37"/>
      <c r="H254" s="37"/>
      <c r="I254" s="37"/>
      <c r="J254" s="37"/>
    </row>
    <row r="255" spans="1:10" s="15" customFormat="1" x14ac:dyDescent="0.2">
      <c r="A255" s="38"/>
      <c r="B255" s="36"/>
      <c r="C255" s="40"/>
      <c r="D255" s="40"/>
      <c r="E255" s="40"/>
      <c r="F255" s="37"/>
      <c r="G255" s="37"/>
      <c r="H255" s="37"/>
      <c r="I255" s="37"/>
      <c r="J255" s="37"/>
    </row>
    <row r="256" spans="1:10" s="15" customFormat="1" x14ac:dyDescent="0.2">
      <c r="A256" s="42"/>
      <c r="B256" s="36"/>
      <c r="C256" s="40"/>
      <c r="D256" s="40"/>
      <c r="E256" s="40"/>
      <c r="F256" s="37"/>
      <c r="G256" s="37"/>
      <c r="H256" s="37"/>
      <c r="I256" s="37"/>
      <c r="J256" s="37"/>
    </row>
    <row r="257" spans="1:10" s="15" customFormat="1" x14ac:dyDescent="0.2">
      <c r="A257" s="38"/>
      <c r="B257" s="36"/>
      <c r="C257" s="40"/>
      <c r="D257" s="40"/>
      <c r="E257" s="40"/>
      <c r="F257" s="37"/>
      <c r="G257" s="37"/>
      <c r="H257" s="37"/>
      <c r="I257" s="37"/>
      <c r="J257" s="37"/>
    </row>
    <row r="258" spans="1:10" s="15" customFormat="1" x14ac:dyDescent="0.2">
      <c r="A258" s="38"/>
      <c r="B258" s="36"/>
      <c r="C258" s="40"/>
      <c r="D258" s="40"/>
      <c r="E258" s="40"/>
      <c r="F258" s="37"/>
      <c r="G258" s="37"/>
      <c r="H258" s="37"/>
      <c r="I258" s="37"/>
      <c r="J258" s="37"/>
    </row>
    <row r="259" spans="1:10" s="15" customFormat="1" ht="30" customHeight="1" x14ac:dyDescent="0.2">
      <c r="A259" s="42"/>
      <c r="B259" s="36"/>
      <c r="C259" s="40"/>
      <c r="D259" s="40"/>
      <c r="E259" s="40"/>
      <c r="F259" s="37"/>
      <c r="G259" s="37"/>
      <c r="H259" s="37"/>
      <c r="I259" s="37"/>
      <c r="J259" s="37"/>
    </row>
    <row r="260" spans="1:10" s="15" customFormat="1" x14ac:dyDescent="0.2">
      <c r="A260" s="38"/>
      <c r="B260" s="36"/>
      <c r="C260" s="40"/>
      <c r="D260" s="40"/>
      <c r="E260" s="40"/>
      <c r="F260" s="37"/>
      <c r="G260" s="37"/>
      <c r="H260" s="37"/>
      <c r="I260" s="37"/>
      <c r="J260" s="37"/>
    </row>
    <row r="261" spans="1:10" s="15" customFormat="1" ht="15.75" customHeight="1" x14ac:dyDescent="0.2">
      <c r="A261" s="38"/>
      <c r="B261" s="36"/>
      <c r="C261" s="40"/>
      <c r="D261" s="40"/>
      <c r="E261" s="40"/>
      <c r="F261" s="37"/>
      <c r="G261" s="37"/>
      <c r="H261" s="37"/>
      <c r="I261" s="37"/>
      <c r="J261" s="37"/>
    </row>
    <row r="262" spans="1:10" x14ac:dyDescent="0.2">
      <c r="A262" s="20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s="15" customFormat="1" x14ac:dyDescent="0.2">
      <c r="A263" s="21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x14ac:dyDescent="0.2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5" x14ac:dyDescent="0.25">
      <c r="A266" s="23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x14ac:dyDescent="0.2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x14ac:dyDescent="0.2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x14ac:dyDescent="0.2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s="17" customFormat="1" ht="13.5" customHeight="1" x14ac:dyDescent="0.2">
      <c r="A270" s="25"/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x14ac:dyDescent="0.2">
      <c r="A271" s="22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">
      <c r="A272" s="28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215" x14ac:dyDescent="0.2">
      <c r="A273" s="28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215" x14ac:dyDescent="0.2">
      <c r="A274" s="28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215" x14ac:dyDescent="0.2">
      <c r="A275" s="28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215" x14ac:dyDescent="0.2">
      <c r="A276" s="28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215" x14ac:dyDescent="0.2">
      <c r="A277" s="21"/>
      <c r="B277" s="18"/>
      <c r="C277" s="18"/>
      <c r="D277" s="18"/>
      <c r="E277" s="18"/>
      <c r="F277" s="18"/>
      <c r="G277" s="18"/>
      <c r="H277" s="18"/>
      <c r="I277" s="18"/>
      <c r="J277" s="18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</row>
    <row r="278" spans="1:215" x14ac:dyDescent="0.2">
      <c r="A278" s="21"/>
      <c r="B278" s="18"/>
      <c r="C278" s="18"/>
      <c r="D278" s="18"/>
      <c r="E278" s="18"/>
      <c r="F278" s="18"/>
      <c r="G278" s="18"/>
      <c r="H278" s="18"/>
      <c r="I278" s="18"/>
      <c r="J278" s="18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</row>
    <row r="279" spans="1:215" x14ac:dyDescent="0.2">
      <c r="A279" s="20"/>
      <c r="B279" s="14"/>
      <c r="C279" s="14"/>
      <c r="D279" s="14"/>
      <c r="E279" s="14"/>
      <c r="F279" s="14"/>
      <c r="G279" s="14"/>
      <c r="H279" s="14"/>
      <c r="I279" s="14"/>
      <c r="J279" s="14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</row>
    <row r="280" spans="1:215" x14ac:dyDescent="0.2">
      <c r="A280" s="22"/>
      <c r="B280" s="14"/>
      <c r="C280" s="14"/>
      <c r="D280" s="14"/>
      <c r="E280" s="14"/>
      <c r="F280" s="14"/>
      <c r="G280" s="14"/>
      <c r="H280" s="14"/>
      <c r="I280" s="14"/>
      <c r="J280" s="14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</row>
    <row r="281" spans="1:215" x14ac:dyDescent="0.2">
      <c r="A281" s="20"/>
      <c r="B281" s="14"/>
      <c r="C281" s="14"/>
      <c r="D281" s="14"/>
      <c r="E281" s="14"/>
      <c r="F281" s="14"/>
      <c r="G281" s="14"/>
      <c r="H281" s="14"/>
      <c r="I281" s="14"/>
      <c r="J281" s="14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</row>
    <row r="282" spans="1:215" x14ac:dyDescent="0.2">
      <c r="A282" s="22"/>
      <c r="B282" s="14"/>
      <c r="C282" s="14"/>
      <c r="D282" s="14"/>
      <c r="E282" s="14"/>
      <c r="F282" s="14"/>
      <c r="G282" s="14"/>
      <c r="H282" s="14"/>
      <c r="I282" s="14"/>
      <c r="J282" s="14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</row>
    <row r="283" spans="1:215" x14ac:dyDescent="0.2">
      <c r="A283" s="28"/>
      <c r="B283" s="27"/>
      <c r="C283" s="27"/>
      <c r="D283" s="27"/>
      <c r="E283" s="27"/>
      <c r="F283" s="27"/>
      <c r="G283" s="27"/>
      <c r="H283" s="27"/>
      <c r="I283" s="27"/>
      <c r="J283" s="27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</row>
    <row r="284" spans="1:215" s="29" customFormat="1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215" s="29" customFormat="1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 s="29" customFormat="1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s="29" customFormat="1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s="29" customFormat="1" x14ac:dyDescent="0.2">
      <c r="A288" s="28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215" s="29" customFormat="1" x14ac:dyDescent="0.2">
      <c r="A289" s="28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215" s="29" customFormat="1" x14ac:dyDescent="0.2">
      <c r="A290" s="28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215" s="29" customFormat="1" x14ac:dyDescent="0.2">
      <c r="A291" s="28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215" s="29" customFormat="1" x14ac:dyDescent="0.2">
      <c r="A292" s="28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215" s="29" customFormat="1" x14ac:dyDescent="0.2">
      <c r="A293" s="28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215" s="29" customFormat="1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215" s="29" customFormat="1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</row>
    <row r="301" spans="1:215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</row>
    <row r="302" spans="1:215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</row>
    <row r="303" spans="1:215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</row>
    <row r="304" spans="1:215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</row>
    <row r="305" spans="1:215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</row>
    <row r="306" spans="1:215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</row>
    <row r="307" spans="1:215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</row>
    <row r="308" spans="1:215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</row>
    <row r="309" spans="1:215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215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215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215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215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215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215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215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215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215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215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215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1258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2020-05-14T15:11:53Z</cp:lastPrinted>
  <dcterms:created xsi:type="dcterms:W3CDTF">2014-10-22T06:34:30Z</dcterms:created>
  <dcterms:modified xsi:type="dcterms:W3CDTF">2020-08-05T14:54:02Z</dcterms:modified>
</cp:coreProperties>
</file>