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Света\Downloads\"/>
    </mc:Choice>
  </mc:AlternateContent>
  <bookViews>
    <workbookView xWindow="0" yWindow="0" windowWidth="24000" windowHeight="9600" tabRatio="440"/>
  </bookViews>
  <sheets>
    <sheet name="13" sheetId="15" r:id="rId1"/>
  </sheets>
  <definedNames>
    <definedName name="_xlnm.Print_Area" localSheetId="0">'13'!$A$1:$I$252</definedName>
  </definedNames>
  <calcPr calcId="162913"/>
</workbook>
</file>

<file path=xl/calcChain.xml><?xml version="1.0" encoding="utf-8"?>
<calcChain xmlns="http://schemas.openxmlformats.org/spreadsheetml/2006/main">
  <c r="G98" i="15" l="1"/>
  <c r="G104" i="15"/>
  <c r="G78" i="15"/>
  <c r="G85" i="15"/>
  <c r="G248" i="15"/>
  <c r="G219" i="15"/>
  <c r="G199" i="15"/>
  <c r="G198" i="15" s="1"/>
  <c r="G207" i="15"/>
  <c r="G206" i="15" s="1"/>
  <c r="G205" i="15" s="1"/>
  <c r="G204" i="15" s="1"/>
  <c r="G202" i="15" s="1"/>
  <c r="G200" i="15"/>
  <c r="G93" i="15"/>
  <c r="G52" i="15"/>
  <c r="G167" i="15"/>
  <c r="G164" i="15"/>
  <c r="G163" i="15"/>
  <c r="G185" i="15"/>
  <c r="G178" i="15"/>
  <c r="G173" i="15"/>
  <c r="G130" i="15"/>
  <c r="G114" i="15"/>
  <c r="G113" i="15"/>
  <c r="G112" i="15" s="1"/>
  <c r="G111" i="15" s="1"/>
  <c r="G110" i="15" s="1"/>
  <c r="G109" i="15" s="1"/>
  <c r="I173" i="15"/>
  <c r="I108" i="15"/>
  <c r="G100" i="15"/>
  <c r="G38" i="15"/>
  <c r="I217" i="15"/>
  <c r="H217" i="15"/>
  <c r="I199" i="15"/>
  <c r="I198" i="15"/>
  <c r="H199" i="15"/>
  <c r="H198" i="15" s="1"/>
  <c r="I87" i="15"/>
  <c r="H87" i="15"/>
  <c r="G87" i="15"/>
  <c r="I20" i="15"/>
  <c r="I19" i="15"/>
  <c r="I18" i="15" s="1"/>
  <c r="H20" i="15"/>
  <c r="H19" i="15" s="1"/>
  <c r="H18" i="15" s="1"/>
  <c r="G20" i="15"/>
  <c r="G19" i="15" s="1"/>
  <c r="G18" i="15" s="1"/>
  <c r="G69" i="15"/>
  <c r="G68" i="15" s="1"/>
  <c r="G67" i="15" s="1"/>
  <c r="G66" i="15" s="1"/>
  <c r="G65" i="15" s="1"/>
  <c r="H216" i="15"/>
  <c r="I216" i="15"/>
  <c r="G216" i="15"/>
  <c r="G215" i="15" s="1"/>
  <c r="G214" i="15" s="1"/>
  <c r="G213" i="15" s="1"/>
  <c r="I196" i="15"/>
  <c r="I195" i="15" s="1"/>
  <c r="H196" i="15"/>
  <c r="H195" i="15" s="1"/>
  <c r="G196" i="15"/>
  <c r="G195" i="15"/>
  <c r="G175" i="15"/>
  <c r="G174" i="15"/>
  <c r="G171" i="15" s="1"/>
  <c r="G99" i="15"/>
  <c r="G97" i="15" s="1"/>
  <c r="G96" i="15" s="1"/>
  <c r="G95" i="15" s="1"/>
  <c r="G94" i="15" s="1"/>
  <c r="G242" i="15"/>
  <c r="G240" i="15"/>
  <c r="G239" i="15" s="1"/>
  <c r="G220" i="15"/>
  <c r="G188" i="15"/>
  <c r="I250" i="15"/>
  <c r="H250" i="15"/>
  <c r="G250" i="15"/>
  <c r="G231" i="15"/>
  <c r="G230" i="15" s="1"/>
  <c r="G229" i="15" s="1"/>
  <c r="G228" i="15" s="1"/>
  <c r="G227" i="15" s="1"/>
  <c r="G177" i="15"/>
  <c r="G176" i="15"/>
  <c r="G170" i="15"/>
  <c r="G169" i="15"/>
  <c r="G168" i="15"/>
  <c r="G50" i="15"/>
  <c r="G49" i="15"/>
  <c r="G210" i="15"/>
  <c r="G209" i="15" s="1"/>
  <c r="G208" i="15" s="1"/>
  <c r="I50" i="15"/>
  <c r="I49" i="15"/>
  <c r="H50" i="15"/>
  <c r="H49" i="15" s="1"/>
  <c r="I210" i="15"/>
  <c r="I209" i="15" s="1"/>
  <c r="I208" i="15" s="1"/>
  <c r="H210" i="15"/>
  <c r="H209" i="15" s="1"/>
  <c r="H208" i="15" s="1"/>
  <c r="I144" i="15"/>
  <c r="I143" i="15" s="1"/>
  <c r="H144" i="15"/>
  <c r="H143" i="15" s="1"/>
  <c r="G144" i="15"/>
  <c r="G143" i="15"/>
  <c r="I247" i="15"/>
  <c r="I246" i="15"/>
  <c r="I245" i="15"/>
  <c r="I244" i="15" s="1"/>
  <c r="H100" i="15"/>
  <c r="H99" i="15" s="1"/>
  <c r="H97" i="15" s="1"/>
  <c r="H96" i="15" s="1"/>
  <c r="H95" i="15" s="1"/>
  <c r="G153" i="15"/>
  <c r="G107" i="15"/>
  <c r="G106" i="15" s="1"/>
  <c r="G105" i="15" s="1"/>
  <c r="I107" i="15"/>
  <c r="I106" i="15" s="1"/>
  <c r="I105" i="15" s="1"/>
  <c r="H107" i="15"/>
  <c r="H106" i="15" s="1"/>
  <c r="H105" i="15" s="1"/>
  <c r="G182" i="15"/>
  <c r="G172" i="15"/>
  <c r="G92" i="15"/>
  <c r="G91" i="15" s="1"/>
  <c r="G90" i="15" s="1"/>
  <c r="G89" i="15" s="1"/>
  <c r="G84" i="15"/>
  <c r="G101" i="15"/>
  <c r="H247" i="15"/>
  <c r="H246" i="15"/>
  <c r="H245" i="15"/>
  <c r="H244" i="15" s="1"/>
  <c r="G193" i="15"/>
  <c r="I179" i="15"/>
  <c r="G25" i="15"/>
  <c r="G36" i="15"/>
  <c r="G159" i="15"/>
  <c r="G158" i="15"/>
  <c r="G179" i="15"/>
  <c r="G223" i="15"/>
  <c r="G222" i="15"/>
  <c r="G151" i="15"/>
  <c r="G103" i="15"/>
  <c r="G122" i="15"/>
  <c r="G121" i="15" s="1"/>
  <c r="G142" i="15"/>
  <c r="G141" i="15"/>
  <c r="G137" i="15" s="1"/>
  <c r="G136" i="15" s="1"/>
  <c r="G140" i="15"/>
  <c r="I184" i="15"/>
  <c r="I242" i="15"/>
  <c r="I241" i="15" s="1"/>
  <c r="I240" i="15" s="1"/>
  <c r="I239" i="15" s="1"/>
  <c r="I238" i="15" s="1"/>
  <c r="G247" i="15"/>
  <c r="G246" i="15" s="1"/>
  <c r="G245" i="15" s="1"/>
  <c r="G244" i="15" s="1"/>
  <c r="H184" i="15"/>
  <c r="G186" i="15"/>
  <c r="I191" i="15"/>
  <c r="H191" i="15"/>
  <c r="G191" i="15"/>
  <c r="G190" i="15" s="1"/>
  <c r="G189" i="15" s="1"/>
  <c r="G225" i="15"/>
  <c r="H226" i="15"/>
  <c r="H225" i="15"/>
  <c r="I186" i="15"/>
  <c r="H186" i="15"/>
  <c r="G184" i="15"/>
  <c r="G181" i="15" s="1"/>
  <c r="G77" i="15"/>
  <c r="H179" i="15"/>
  <c r="I225" i="15"/>
  <c r="I223" i="15" s="1"/>
  <c r="I222" i="15" s="1"/>
  <c r="G138" i="15"/>
  <c r="G129" i="15"/>
  <c r="G127" i="15"/>
  <c r="G126" i="15" s="1"/>
  <c r="G125" i="15" s="1"/>
  <c r="G124" i="15" s="1"/>
  <c r="I134" i="15"/>
  <c r="I133" i="15" s="1"/>
  <c r="H134" i="15"/>
  <c r="H133" i="15"/>
  <c r="G134" i="15"/>
  <c r="G133" i="15" s="1"/>
  <c r="I69" i="15"/>
  <c r="I68" i="15"/>
  <c r="I67" i="15" s="1"/>
  <c r="I66" i="15" s="1"/>
  <c r="I65" i="15" s="1"/>
  <c r="H69" i="15"/>
  <c r="H68" i="15"/>
  <c r="H67" i="15" s="1"/>
  <c r="H66" i="15" s="1"/>
  <c r="H65" i="15" s="1"/>
  <c r="G82" i="15"/>
  <c r="G81" i="15" s="1"/>
  <c r="H220" i="15"/>
  <c r="H215" i="15"/>
  <c r="H214" i="15"/>
  <c r="H213" i="15" s="1"/>
  <c r="I220" i="15"/>
  <c r="I193" i="15"/>
  <c r="I190" i="15" s="1"/>
  <c r="I189" i="15" s="1"/>
  <c r="H193" i="15"/>
  <c r="H190" i="15"/>
  <c r="H189" i="15"/>
  <c r="I46" i="15"/>
  <c r="I45" i="15" s="1"/>
  <c r="I44" i="15" s="1"/>
  <c r="I43" i="15" s="1"/>
  <c r="H46" i="15"/>
  <c r="H45" i="15" s="1"/>
  <c r="H44" i="15" s="1"/>
  <c r="H43" i="15" s="1"/>
  <c r="G46" i="15"/>
  <c r="G45" i="15" s="1"/>
  <c r="G44" i="15" s="1"/>
  <c r="G43" i="15" s="1"/>
  <c r="I57" i="15"/>
  <c r="H57" i="15"/>
  <c r="G57" i="15"/>
  <c r="H242" i="15"/>
  <c r="H241" i="15" s="1"/>
  <c r="I138" i="15"/>
  <c r="I137" i="15"/>
  <c r="I136" i="15" s="1"/>
  <c r="I132" i="15" s="1"/>
  <c r="H138" i="15"/>
  <c r="H137" i="15" s="1"/>
  <c r="H136" i="15" s="1"/>
  <c r="H132" i="15" s="1"/>
  <c r="I99" i="15"/>
  <c r="I97" i="15" s="1"/>
  <c r="I96" i="15" s="1"/>
  <c r="I95" i="15" s="1"/>
  <c r="I236" i="15"/>
  <c r="I235" i="15" s="1"/>
  <c r="I234" i="15" s="1"/>
  <c r="I233" i="15" s="1"/>
  <c r="H236" i="15"/>
  <c r="H235" i="15" s="1"/>
  <c r="H234" i="15" s="1"/>
  <c r="H233" i="15" s="1"/>
  <c r="G236" i="15"/>
  <c r="G235" i="15" s="1"/>
  <c r="G234" i="15" s="1"/>
  <c r="G233" i="15" s="1"/>
  <c r="G149" i="15"/>
  <c r="I231" i="15"/>
  <c r="I230" i="15" s="1"/>
  <c r="I229" i="15" s="1"/>
  <c r="I228" i="15" s="1"/>
  <c r="I206" i="15"/>
  <c r="I205" i="15"/>
  <c r="I204" i="15"/>
  <c r="I202" i="15" s="1"/>
  <c r="I182" i="15"/>
  <c r="I176" i="15"/>
  <c r="I174" i="15"/>
  <c r="I172" i="15"/>
  <c r="I171" i="15" s="1"/>
  <c r="I169" i="15"/>
  <c r="I168" i="15"/>
  <c r="I161" i="15" s="1"/>
  <c r="I157" i="15" s="1"/>
  <c r="I166" i="15"/>
  <c r="I163" i="15"/>
  <c r="I162" i="15"/>
  <c r="I153" i="15"/>
  <c r="I151" i="15"/>
  <c r="I149" i="15"/>
  <c r="I129" i="15"/>
  <c r="I127" i="15"/>
  <c r="I126" i="15" s="1"/>
  <c r="I125" i="15" s="1"/>
  <c r="I124" i="15" s="1"/>
  <c r="I116" i="15" s="1"/>
  <c r="I121" i="15"/>
  <c r="I119" i="15"/>
  <c r="I113" i="15"/>
  <c r="I112" i="15" s="1"/>
  <c r="I111" i="15" s="1"/>
  <c r="I110" i="15" s="1"/>
  <c r="I109" i="15" s="1"/>
  <c r="I101" i="15"/>
  <c r="I92" i="15"/>
  <c r="I91" i="15" s="1"/>
  <c r="I90" i="15" s="1"/>
  <c r="I89" i="15" s="1"/>
  <c r="I84" i="15"/>
  <c r="I82" i="15"/>
  <c r="I81" i="15"/>
  <c r="I79" i="15"/>
  <c r="I77" i="15"/>
  <c r="I62" i="15"/>
  <c r="I61" i="15" s="1"/>
  <c r="I60" i="15" s="1"/>
  <c r="I59" i="15" s="1"/>
  <c r="I48" i="15" s="1"/>
  <c r="I55" i="15"/>
  <c r="I41" i="15"/>
  <c r="I40" i="15"/>
  <c r="I36" i="15"/>
  <c r="I35" i="15" s="1"/>
  <c r="I34" i="15" s="1"/>
  <c r="I33" i="15" s="1"/>
  <c r="I32" i="15" s="1"/>
  <c r="I30" i="15"/>
  <c r="I29" i="15" s="1"/>
  <c r="I24" i="15" s="1"/>
  <c r="I23" i="15" s="1"/>
  <c r="I22" i="15" s="1"/>
  <c r="I25" i="15"/>
  <c r="H231" i="15"/>
  <c r="H230" i="15"/>
  <c r="H229" i="15" s="1"/>
  <c r="H228" i="15" s="1"/>
  <c r="H227" i="15" s="1"/>
  <c r="H206" i="15"/>
  <c r="H205" i="15" s="1"/>
  <c r="H204" i="15" s="1"/>
  <c r="H202" i="15" s="1"/>
  <c r="H182" i="15"/>
  <c r="H181" i="15" s="1"/>
  <c r="H176" i="15"/>
  <c r="H174" i="15"/>
  <c r="H172" i="15"/>
  <c r="H171" i="15" s="1"/>
  <c r="H161" i="15" s="1"/>
  <c r="H157" i="15" s="1"/>
  <c r="H156" i="15" s="1"/>
  <c r="H169" i="15"/>
  <c r="H168" i="15"/>
  <c r="H166" i="15"/>
  <c r="H163" i="15"/>
  <c r="H153" i="15"/>
  <c r="H151" i="15"/>
  <c r="H149" i="15"/>
  <c r="H129" i="15"/>
  <c r="H127" i="15"/>
  <c r="H126" i="15" s="1"/>
  <c r="H125" i="15" s="1"/>
  <c r="H124" i="15" s="1"/>
  <c r="H121" i="15"/>
  <c r="H119" i="15"/>
  <c r="H118" i="15"/>
  <c r="H117" i="15"/>
  <c r="H113" i="15"/>
  <c r="H112" i="15"/>
  <c r="H111" i="15" s="1"/>
  <c r="H110" i="15" s="1"/>
  <c r="H109" i="15" s="1"/>
  <c r="H101" i="15"/>
  <c r="H92" i="15"/>
  <c r="H91" i="15" s="1"/>
  <c r="H90" i="15" s="1"/>
  <c r="H89" i="15" s="1"/>
  <c r="H84" i="15"/>
  <c r="H82" i="15"/>
  <c r="H81" i="15"/>
  <c r="H79" i="15"/>
  <c r="H77" i="15"/>
  <c r="H70" i="15"/>
  <c r="H62" i="15"/>
  <c r="H61" i="15" s="1"/>
  <c r="H60" i="15" s="1"/>
  <c r="H59" i="15" s="1"/>
  <c r="H55" i="15"/>
  <c r="H53" i="15" s="1"/>
  <c r="H54" i="15"/>
  <c r="H41" i="15"/>
  <c r="H40" i="15" s="1"/>
  <c r="H35" i="15" s="1"/>
  <c r="H34" i="15" s="1"/>
  <c r="H33" i="15" s="1"/>
  <c r="H32" i="15" s="1"/>
  <c r="H36" i="15"/>
  <c r="H30" i="15"/>
  <c r="H29" i="15" s="1"/>
  <c r="H24" i="15" s="1"/>
  <c r="H23" i="15" s="1"/>
  <c r="H22" i="15" s="1"/>
  <c r="H25" i="15"/>
  <c r="G119" i="15"/>
  <c r="G118" i="15" s="1"/>
  <c r="G117" i="15" s="1"/>
  <c r="G116" i="15" s="1"/>
  <c r="G166" i="15"/>
  <c r="G162" i="15" s="1"/>
  <c r="G62" i="15"/>
  <c r="G61" i="15" s="1"/>
  <c r="G60" i="15" s="1"/>
  <c r="G59" i="15" s="1"/>
  <c r="G30" i="15"/>
  <c r="G29" i="15"/>
  <c r="G41" i="15"/>
  <c r="G40" i="15"/>
  <c r="G35" i="15" s="1"/>
  <c r="G34" i="15" s="1"/>
  <c r="G33" i="15" s="1"/>
  <c r="G32" i="15" s="1"/>
  <c r="G55" i="15"/>
  <c r="G53" i="15" s="1"/>
  <c r="G54" i="15"/>
  <c r="G79" i="15"/>
  <c r="G76" i="15" s="1"/>
  <c r="G75" i="15" s="1"/>
  <c r="G74" i="15" s="1"/>
  <c r="G73" i="15" s="1"/>
  <c r="G70" i="15"/>
  <c r="I70" i="15"/>
  <c r="H223" i="15"/>
  <c r="H222" i="15" s="1"/>
  <c r="H162" i="15"/>
  <c r="I181" i="15"/>
  <c r="H148" i="15"/>
  <c r="H147" i="15" s="1"/>
  <c r="H146" i="15" s="1"/>
  <c r="I54" i="15"/>
  <c r="I148" i="15"/>
  <c r="I147" i="15"/>
  <c r="I146" i="15"/>
  <c r="I76" i="15"/>
  <c r="I75" i="15" s="1"/>
  <c r="I74" i="15" s="1"/>
  <c r="I73" i="15" s="1"/>
  <c r="G241" i="15"/>
  <c r="I53" i="15"/>
  <c r="G24" i="15"/>
  <c r="G23" i="15"/>
  <c r="G22" i="15"/>
  <c r="H76" i="15"/>
  <c r="H75" i="15" s="1"/>
  <c r="G148" i="15"/>
  <c r="G147" i="15" s="1"/>
  <c r="G146" i="15" s="1"/>
  <c r="I215" i="15"/>
  <c r="I214" i="15" s="1"/>
  <c r="I213" i="15" s="1"/>
  <c r="I118" i="15"/>
  <c r="I117" i="15"/>
  <c r="G161" i="15" l="1"/>
  <c r="G157" i="15" s="1"/>
  <c r="G156" i="15" s="1"/>
  <c r="I156" i="15"/>
  <c r="I115" i="15" s="1"/>
  <c r="I94" i="15"/>
  <c r="I227" i="15"/>
  <c r="H94" i="15"/>
  <c r="G48" i="15"/>
  <c r="G17" i="15" s="1"/>
  <c r="G132" i="15"/>
  <c r="G115" i="15" s="1"/>
  <c r="H116" i="15"/>
  <c r="H115" i="15" s="1"/>
  <c r="H48" i="15"/>
  <c r="H17" i="15" s="1"/>
  <c r="H16" i="15" s="1"/>
  <c r="I17" i="15"/>
  <c r="H74" i="15"/>
  <c r="H73" i="15" s="1"/>
  <c r="G238" i="15"/>
  <c r="H240" i="15"/>
  <c r="H239" i="15" s="1"/>
  <c r="H238" i="15" s="1"/>
  <c r="G16" i="15" l="1"/>
  <c r="I16" i="15"/>
</calcChain>
</file>

<file path=xl/sharedStrings.xml><?xml version="1.0" encoding="utf-8"?>
<sst xmlns="http://schemas.openxmlformats.org/spreadsheetml/2006/main" count="1036" uniqueCount="311">
  <si>
    <t xml:space="preserve">Мероприятия по привлечению лиц для уборки территории поселения и поддержания надлежащего санитарного состояния муниципальных мусоросборных площадок </t>
  </si>
  <si>
    <t xml:space="preserve">Мероприятия по ликвидации несанкционированных свалок </t>
  </si>
  <si>
    <t>Мероприятия по закупке инвентаря и материальных запасов для проведения общественных субботников по уборке мусора и благоустройству территории Пениковского сельского поселения</t>
  </si>
  <si>
    <t xml:space="preserve">Мероприятия по сносу и утилизации деревьев, угрожающих жизни людей и системам жизнеобеспечения ЖКХ </t>
  </si>
  <si>
    <t xml:space="preserve">Мероприятия по благоустройству населенных пунктов </t>
  </si>
  <si>
    <t xml:space="preserve">Мероприятия по оплате денежного вознаграждения старостам населенных пунктов  </t>
  </si>
  <si>
    <t xml:space="preserve">Мероприятия по профилактике экстремизма и терроризма на территории  Пениковского сельского поселения </t>
  </si>
  <si>
    <t xml:space="preserve">Мероприятия по замене внутриквартирных узлов учета потребляемых ресурсов  по договору соцнайма  </t>
  </si>
  <si>
    <t>0400000000</t>
  </si>
  <si>
    <t>0440100000</t>
  </si>
  <si>
    <t>0440000000</t>
  </si>
  <si>
    <t>0440200000</t>
  </si>
  <si>
    <t>310</t>
  </si>
  <si>
    <t>Жилищное  хозяйство</t>
  </si>
  <si>
    <t>Наименование</t>
  </si>
  <si>
    <t>ЦСР</t>
  </si>
  <si>
    <t>Рз</t>
  </si>
  <si>
    <t>ПР</t>
  </si>
  <si>
    <t>ВР</t>
  </si>
  <si>
    <t>Социальное обеспечение населения</t>
  </si>
  <si>
    <t>Жилищно-коммунальное хозяйство</t>
  </si>
  <si>
    <t>Пенсионное обеспечение</t>
  </si>
  <si>
    <t>Культура</t>
  </si>
  <si>
    <t/>
  </si>
  <si>
    <t>Общегосударственные вопросы</t>
  </si>
  <si>
    <t>Социальная политика</t>
  </si>
  <si>
    <t>Национальная экономика</t>
  </si>
  <si>
    <t>Коммунальное  хозяйство</t>
  </si>
  <si>
    <t>Благоустройство</t>
  </si>
  <si>
    <t>УТВЕРЖДЕНА</t>
  </si>
  <si>
    <t>Всего</t>
  </si>
  <si>
    <t>Другие вопросы в области национальной  экономики</t>
  </si>
  <si>
    <t xml:space="preserve"> Физическая культура и спорт</t>
  </si>
  <si>
    <t xml:space="preserve">Физическая культура </t>
  </si>
  <si>
    <t>Национальная оборона</t>
  </si>
  <si>
    <t>Мобилизационная и вневойсковая подготовка</t>
  </si>
  <si>
    <t>Культура, кинематография</t>
  </si>
  <si>
    <t>Дорожное хозяйство (дорожные фонды)</t>
  </si>
  <si>
    <t>01</t>
  </si>
  <si>
    <t>Обеспечение деятельности аппаратов органов местного самоуправления</t>
  </si>
  <si>
    <t>12</t>
  </si>
  <si>
    <t>11</t>
  </si>
  <si>
    <t>10</t>
  </si>
  <si>
    <t>00</t>
  </si>
  <si>
    <t>05</t>
  </si>
  <si>
    <t>02</t>
  </si>
  <si>
    <t xml:space="preserve">                решением совета депутатов</t>
  </si>
  <si>
    <t>03</t>
  </si>
  <si>
    <t>04</t>
  </si>
  <si>
    <t>08</t>
  </si>
  <si>
    <t>09</t>
  </si>
  <si>
    <t>Осуществление первичного воинского учетат на территориях, где отсутствуют военные комиссариаты</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</si>
  <si>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</si>
  <si>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Непрограммные направления деятельности органов местного самоуправления</t>
  </si>
  <si>
    <t>Обеспечение выполнения органами местного самоуправления  отдельных государственных полномочий Ленинградской области в сфере административных правоотношений</t>
  </si>
  <si>
    <t>Непрограмные направления деятельности органов местного самоуправления</t>
  </si>
  <si>
    <t>Мероприятия в рамках полномочий органов местного самоуправления</t>
  </si>
  <si>
    <t>240</t>
  </si>
  <si>
    <t>120</t>
  </si>
  <si>
    <t>850</t>
  </si>
  <si>
    <t>Межбюджетные трансферты на передачу полномочий по исполению бюджета и контролю за исполнением данного бюджета</t>
  </si>
  <si>
    <t>Иные межбюджетные трансферты</t>
  </si>
  <si>
    <t xml:space="preserve">Мероприятия в рамках  полномочий органов  местного самоуправления </t>
  </si>
  <si>
    <t>Реализация функций и полномочий  органов местного самоуправления в рамках непрограммных направлений деятельности</t>
  </si>
  <si>
    <t>Межбюджетные трансферты</t>
  </si>
  <si>
    <t>Осуществление отдельных государственных полномочий в рамках непрограммных направлений деятельности органов местного самоуправления</t>
  </si>
  <si>
    <t>ВЕДОМСТВЕННАЯ СТРУКТУРА</t>
  </si>
  <si>
    <t>Г</t>
  </si>
  <si>
    <t>Публичные нормативные социальные выплаты гражданам</t>
  </si>
  <si>
    <t>Функционирование  законодательных органов государственной власти и представительных органов муниципальных образований</t>
  </si>
  <si>
    <t>Осуществление отдельных государственных полномочий Ленинградской области в рамках непрограммных направлений деятельности органов местного самоуправления</t>
  </si>
  <si>
    <t>13</t>
  </si>
  <si>
    <t>Мероприятия по предупреждению и ликвидации последствий чрезвычайных ситуаций и стихийных бедствий природного и техногенного характера в рамках непрограммных направлений деятельности органов местного самоуправления</t>
  </si>
  <si>
    <t>Другие общегосударственные расходы</t>
  </si>
  <si>
    <t>Расходы на выплату персоналу государственных (муниципальных) органов</t>
  </si>
  <si>
    <t>Иные закупки товаров, работ и услуг для обеспечения государственных (муниципальных) нужд</t>
  </si>
  <si>
    <t>410</t>
  </si>
  <si>
    <t>Бюджетные инвестиции</t>
  </si>
  <si>
    <t>Уплата  налогов, сборов и иных платежей</t>
  </si>
  <si>
    <t>9000000000</t>
  </si>
  <si>
    <t>Непрограмные расходы</t>
  </si>
  <si>
    <t>0500000000</t>
  </si>
  <si>
    <t>0900000000</t>
  </si>
  <si>
    <t>Мероприятия по проведению работ по обеспечению первичных мер пожарной безопасности</t>
  </si>
  <si>
    <t>0800000000</t>
  </si>
  <si>
    <t>0300000000</t>
  </si>
  <si>
    <t>0700000000</t>
  </si>
  <si>
    <t>0100000000</t>
  </si>
  <si>
    <t>0600000000</t>
  </si>
  <si>
    <t>0200000000</t>
  </si>
  <si>
    <t xml:space="preserve">Мероприятия по обеспечению начисления, сбора платы за соцнайм муниципального жилья </t>
  </si>
  <si>
    <t xml:space="preserve">Мероприятия в области жилищного хозяйства по обеспечению оплаты взносов на капитальный ремонт многоквартирных домов  </t>
  </si>
  <si>
    <t xml:space="preserve">Мероприятия в области жилищно-коммунального хозяйства по оформлению безхозяйного имущества  </t>
  </si>
  <si>
    <t xml:space="preserve">Мероприятия по обеспечению  текущего ремонта и технического обслуживания газораспределительной сети </t>
  </si>
  <si>
    <t>Мероприятия по обеспечению  первичного пуска газа во вновь построенных  распределительных  газопроводах</t>
  </si>
  <si>
    <t xml:space="preserve">Мероприятия по оплате электроэнергии уличного освещения </t>
  </si>
  <si>
    <t>Доплаты к пенсиям за муниципальный стаж муниципальным служащим, замещавшим должности муниципальной службы</t>
  </si>
  <si>
    <t>Проведение превентивных мероприятий в области пожарной безопасности</t>
  </si>
  <si>
    <t>540</t>
  </si>
  <si>
    <t>Межбюджетные трансферты на передачу полномочий по осуществлению муниципального финансового контроля</t>
  </si>
  <si>
    <t>9900080100</t>
  </si>
  <si>
    <t>610</t>
  </si>
  <si>
    <t xml:space="preserve">Предоставление муниципальным бюджетным и автономным учреждениям субсидий на обеспечение деятельности библиотек </t>
  </si>
  <si>
    <t>Мероприятия по обеспечению выплат стимулирующего характера работникам муниципальных учреждений культуры</t>
  </si>
  <si>
    <t>Предоставление бюджетным учреждениям субсидий на обеспечение деятельности домов культуры</t>
  </si>
  <si>
    <t>Материальная помощь и социальные выплаты гражданам проживающим на территории Пениковского поселения</t>
  </si>
  <si>
    <t>Иные межбюджетные трансферты по передаче полномочий по организации ритуальных услуг и содержание мест захоронений</t>
  </si>
  <si>
    <t>Прочие расходы в рамках полномочий органов местного самоуправления</t>
  </si>
  <si>
    <t>Бюджетные инвестиции в объекты капитального строительства объектов газификации( в том числе проектно-изыскательские расходы)собственности муниципальных образований, по Постановлению Правительства Ленинградской области от 14.11.2013 №400 "Об утверждении государственной программы Ленинградской области "Обеспечение устойчивого функционирования и развития коммунальной и инженерной инфраструктуры и повышение энергоэффективности в Ленинградской области"</t>
  </si>
  <si>
    <t>0440400000</t>
  </si>
  <si>
    <t>0440401390</t>
  </si>
  <si>
    <t xml:space="preserve">Иные закупки товаров, работ и услуг </t>
  </si>
  <si>
    <t xml:space="preserve">Оценка состояния автомобильных дорог общего пользования местного значения </t>
  </si>
  <si>
    <t>Ремонт автомобильных дорог  общего пользования местного значения"</t>
  </si>
  <si>
    <t xml:space="preserve">Зимнее содержание автомобильных дорог общего пользования местного значения </t>
  </si>
  <si>
    <t>Мероприятия пл содержанию и оснащению элементами обустройства автомобильных дорог общего пользования местного значения</t>
  </si>
  <si>
    <t>Прочие расходы на приведение в нормативное состояние автомобильных дорог общего пользования местного значения</t>
  </si>
  <si>
    <t xml:space="preserve">Мероприятия по ремонту    муниципального жилищного фонда  </t>
  </si>
  <si>
    <t>Подготовительные работы по пректированию и строительству распределительного газопровода на территории поселения</t>
  </si>
  <si>
    <t>Предоставление бюджетным учреждениям субсидий на развитие физической культуры и  массового спорта  на территории поселения</t>
  </si>
  <si>
    <t>Предоставление муниципальным бюджетным и автономным учреждениям субсидий на реализацию молодежной политики</t>
  </si>
  <si>
    <t xml:space="preserve">Мероприятия по оплате денежного вознаграждения председателю инициативной комиссии  </t>
  </si>
  <si>
    <t>Резервные фонды</t>
  </si>
  <si>
    <t>Резервные средства</t>
  </si>
  <si>
    <t>870</t>
  </si>
  <si>
    <t>Мероприятия  на проектирование, строительство и реконструкцию объектов(по объектам газификации) по Постановлению Правительства Ленинградской области от 29.12.2012 №463 О государственной программе "Развитие сельского хозяйства Ленинградской области"</t>
  </si>
  <si>
    <t>Мероприятия на реализацию  областного закона от 15 января 2018 годп №3-оз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t>
  </si>
  <si>
    <t>Мероприятия  по проведению кадастровых работ для оформления земельных участков</t>
  </si>
  <si>
    <t>313</t>
  </si>
  <si>
    <t>Пособия, компенсации, меры социальной поддерджки гражданам по  публичным нормативным обязательствам</t>
  </si>
  <si>
    <t>Мероприятия по газификации муниципального имущества</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</si>
  <si>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на части территорий населенных пунктов и административном центре муниципального образования Пениковское сельское поселение иных форм местного самоуправления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</si>
  <si>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"Проведение превентивных мероприятий для повышения уровня обеспечения безопасности жизнедеятельности населения на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</si>
  <si>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"Развитие и реконструкция жилищно-коммунального хозяйства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</si>
  <si>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"Устойчивое развитие территории  муниципального образования Пениковское сельское поселение "</t>
  </si>
  <si>
    <t>Муниципальная программа муниципального образования Пениковское сельское поселение муниципального образования Ломоносовский муниципальный район Ленинградской области " Устойчивое развитие территории  муниципального образования Пениковское сельское поселение "</t>
  </si>
  <si>
    <t xml:space="preserve">Мероприятия по оплате коммунальных услуг    муниципального  фонда  </t>
  </si>
  <si>
    <t xml:space="preserve">Мероприятия по созданию мест(площадок) накопления твердых коммунальных отходов в рамках государственной программы Ленинградской области " Охрана окружающей среды Ленинградской области" </t>
  </si>
  <si>
    <t>Мероприятия по строительству дома культуры с универсальным зрительным залом на 200 мест в д.Пеники</t>
  </si>
  <si>
    <t xml:space="preserve"> Обустройство пешеходных дорожек на территории Пениковского сельского поселения</t>
  </si>
  <si>
    <t>Мероприятия на развитие общественной инфраструктуры муниципального значения</t>
  </si>
  <si>
    <t>Защита населения и территорий от чрезвычайных ситуаций природного и техногенного характера,пожарная безопасность</t>
  </si>
  <si>
    <t>Защита населения и территорий от чрезвычайных ситуаций природного и техногенного характера, пожарная безопасность</t>
  </si>
  <si>
    <t>Мероприятия по модернизации, строительству, ремонту и поддержания в работоспособном состоянии уличного освещения</t>
  </si>
  <si>
    <t>Мероприятия по дезинфекции, дезинсекции, дератизации и  уничтожению борщевика</t>
  </si>
  <si>
    <t>Установка и обустройство мусоросборных площадок на территории поселения</t>
  </si>
  <si>
    <t>Мероприятия по установке,обустройству  и поддержанию в надлежащем состоянии  общественных, спортивных,детских игровых площадок на территории Пениковского сельского поселения "</t>
  </si>
  <si>
    <t xml:space="preserve">Мероприятие  по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t>
  </si>
  <si>
    <t>Содержание и организация деятельности аварийно-спасательного формирования на территории поселения</t>
  </si>
  <si>
    <t xml:space="preserve">          (приложение 7)</t>
  </si>
  <si>
    <t>0240000000</t>
  </si>
  <si>
    <t>0240100000</t>
  </si>
  <si>
    <t>0240103240</t>
  </si>
  <si>
    <t>Мероприятия по проведению капитального ремонта спортивного объекта:спортивная плрщадка в д.Пеники</t>
  </si>
  <si>
    <t>Комплекс процессных мероприятий</t>
  </si>
  <si>
    <t>0240200000</t>
  </si>
  <si>
    <t>0240201450</t>
  </si>
  <si>
    <t>0940000000</t>
  </si>
  <si>
    <t>0940100000</t>
  </si>
  <si>
    <t>0940101330</t>
  </si>
  <si>
    <t>0940101470</t>
  </si>
  <si>
    <t>Комплекс процессных мероприятий  "Обеспечение первичных мер   пожарной безопасности в границах населенных пунктов Пениковского поселения "</t>
  </si>
  <si>
    <t>0840100000</t>
  </si>
  <si>
    <t>0840101290</t>
  </si>
  <si>
    <t>0840101300</t>
  </si>
  <si>
    <t>Комплекс процессных мероприятий " Проведение превентивных мероприятий в области гражданской обороны и чрезвычайных ситуаций и профилактике терроризма"</t>
  </si>
  <si>
    <t>0840200000</t>
  </si>
  <si>
    <t>0840201310</t>
  </si>
  <si>
    <t>0840201320</t>
  </si>
  <si>
    <t>Комплекс процессных мероприятий "Оценка,ремонт и содержание автомобильных дорог общего пользования местного значения"</t>
  </si>
  <si>
    <t>0540100000</t>
  </si>
  <si>
    <t>0340100000</t>
  </si>
  <si>
    <t xml:space="preserve">Комплекс процессных  мероприятий " Обслуживание и ремонт муниципального фонда Пениковского сельского поселения" </t>
  </si>
  <si>
    <t>0340101070</t>
  </si>
  <si>
    <t>0340101080</t>
  </si>
  <si>
    <t>0340101490</t>
  </si>
  <si>
    <t>0340101480</t>
  </si>
  <si>
    <t>0740100000</t>
  </si>
  <si>
    <t>Комплекс процессных мероприятий "Строительство объектов инфраструктуры"</t>
  </si>
  <si>
    <t>0740101370</t>
  </si>
  <si>
    <t>0740101280</t>
  </si>
  <si>
    <t>07401S0200</t>
  </si>
  <si>
    <t>07401S0660</t>
  </si>
  <si>
    <t xml:space="preserve">Комплекс процессных мероприятий </t>
  </si>
  <si>
    <t>0440101090</t>
  </si>
  <si>
    <t>0440101110</t>
  </si>
  <si>
    <t>0440201460</t>
  </si>
  <si>
    <t>0440300000</t>
  </si>
  <si>
    <t>0440301140</t>
  </si>
  <si>
    <t>0440301170</t>
  </si>
  <si>
    <t>0440301180</t>
  </si>
  <si>
    <t>0440301190</t>
  </si>
  <si>
    <t>04403S4790</t>
  </si>
  <si>
    <t>0440401200</t>
  </si>
  <si>
    <t>0440401210</t>
  </si>
  <si>
    <t>04404S4840</t>
  </si>
  <si>
    <t>0940200000</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</si>
  <si>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28.12.2018г. №147-оз"</t>
  </si>
  <si>
    <t>09402S4770</t>
  </si>
  <si>
    <t>0940300000</t>
  </si>
  <si>
    <t>Комплекс процессных  мероприятий "О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 для реализации областного закона от 15.01.2018 №3-оз"</t>
  </si>
  <si>
    <t>09403S4660</t>
  </si>
  <si>
    <t>0140100000</t>
  </si>
  <si>
    <t>0140101240</t>
  </si>
  <si>
    <t>01401S0360</t>
  </si>
  <si>
    <t>0140200000</t>
  </si>
  <si>
    <t>0140202240</t>
  </si>
  <si>
    <t>Комплекс процессных  мероприятий "Развитие и совершенствование библиотеки Пениковского сельского поселения"</t>
  </si>
  <si>
    <t>0740200000</t>
  </si>
  <si>
    <t>0740201500</t>
  </si>
  <si>
    <t>Комплекс процесссных мероприятий мероприятие "Строительство дома культуры с универсальным зрительным залом на 200 мест в д.Пеники"</t>
  </si>
  <si>
    <t>0640100000</t>
  </si>
  <si>
    <t>Комплекс процессных  мероприятий "Предоставление доплат к пенсии лицам, замещавшим должности муниципальной службы"</t>
  </si>
  <si>
    <t>0640101240</t>
  </si>
  <si>
    <t>0640200000</t>
  </si>
  <si>
    <t>0640201360</t>
  </si>
  <si>
    <t>Массовый спорт</t>
  </si>
  <si>
    <t xml:space="preserve"> Мероприятия   на   строительство,  реконструкцию, модернизацию объектов </t>
  </si>
  <si>
    <t>Иные межбюджетные трансферты на осуществление мероприятий по развитию общественной инфраструктуры муниципального значения</t>
  </si>
  <si>
    <t>0140105020</t>
  </si>
  <si>
    <t>Федеральные проекты, входящие в состав национальных проектов</t>
  </si>
  <si>
    <t>Федеральный проект, входящий в состав национальных проектов "Комплексная  система обращения с твердыми коммунальными отходами"</t>
  </si>
  <si>
    <t>Расходы на государственную поддержку закупки контейнеров для раздельного накопления твердых коммунальных отходов</t>
  </si>
  <si>
    <t>0410000000</t>
  </si>
  <si>
    <t>041G200000</t>
  </si>
  <si>
    <t>041G252690</t>
  </si>
  <si>
    <t>Молодежная политика</t>
  </si>
  <si>
    <t>07</t>
  </si>
  <si>
    <t xml:space="preserve">Мероприятия по ремонту и обслуживанию   муниципального   фонда  </t>
  </si>
  <si>
    <t>Мероприятия по содействию трудовой адаптации и занятости молодежи</t>
  </si>
  <si>
    <t>02402S4330</t>
  </si>
  <si>
    <t xml:space="preserve">Иные межбюджетные трансферты по передаче полномочий по теплоснабжению,водоснабжению и водоотведению </t>
  </si>
  <si>
    <t xml:space="preserve">               Пениковского сельского поселения</t>
  </si>
  <si>
    <t xml:space="preserve">расходов местного бюджета </t>
  </si>
  <si>
    <t xml:space="preserve">Пениковского сельского поселения </t>
  </si>
  <si>
    <t>Обслуживание государственного(муниципального ) долга</t>
  </si>
  <si>
    <t>Обслуживание государственного(муниципального ) внутреннего долга</t>
  </si>
  <si>
    <t>2026 год  Сумма       (тысячи рублей)</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</si>
  <si>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</si>
  <si>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Комплекс процессных мероприятий "Развитие на части территорий  Пениковского сельского поселения иных форм местного самоуправления"</t>
  </si>
  <si>
    <t>Муниципальная программа Пениковского сельского поселения Ломоносовского муниципального района Ленинградской области "Развитие автомобильных дорог и повышение безопасности дорожного движения в Пениковском сельском поселении "</t>
  </si>
  <si>
    <t>04401S4840</t>
  </si>
  <si>
    <t>Комплекс процессных мероприятий  "Строительство и ремонт рекреационных зон в населенных пунктах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</si>
  <si>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"Развитие и реконструкция жилищно-коммунального хозяйства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</si>
  <si>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"Благоустройство территорий и населенных пунктов Пениковского сельского поселения "</t>
  </si>
  <si>
    <t>Комплекс процессных мероприятий "Организация уличного освещения на территории  Пениковского сельского поселения"</t>
  </si>
  <si>
    <t xml:space="preserve">Комплекс процессных мероприятий  "Проведение комплекса мероприятий по дезинфекции, дезинсекции, дератизации и уничтожению борщевика Сосновского на территории  Пениковского сельского поселения" </t>
  </si>
  <si>
    <t xml:space="preserve">Комплекс процессных мероприятий  "Организация сбора и вывоза мусорана территории Пениковского сельского поселения" </t>
  </si>
  <si>
    <t>Комплекс процессных мероприятий "Создание условий  для реализации молодежной политики в Пениковском сельском поселении"</t>
  </si>
  <si>
    <t>Основное мероприятие " Создание условий  для реализации молодежной политики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</si>
  <si>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культуры в  Пениковском сельском поселении"</t>
  </si>
  <si>
    <t>Комплекс процессных мероприятий "Создание условий для культурного развития и культурно-досуговой деятельности населения на территории   Пениковского сельского поселения"</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</si>
  <si>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</si>
  <si>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Муниципальная программа  Пениковского сельского поселения Ломоносовского муниципального района Ленинградской области "Социальная поддержка населения в   Пениковском сельском поселении "</t>
  </si>
  <si>
    <t>Комплекс процессных мероприятий "Предоставление мер социальной поддержки отдельным категориям граждан в Пениковском сельском поселении"</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</si>
  <si>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</si>
  <si>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Комплекс процессных мероприятий " Развитие физкультуры и спорта  на территории  Пениковского сельского  поселения "</t>
  </si>
  <si>
    <t>Муниципальная программа Пениковского сельского поселения Ломоносовского муниципального района Ленинградской области "Развитие физической культуры и спорта в Пениковском сельском поселении "</t>
  </si>
  <si>
    <t>Функционирование  высшего должностного лица субъекта Российской Федерации и  муниципального образования</t>
  </si>
  <si>
    <t>9990000000</t>
  </si>
  <si>
    <t>9990100000</t>
  </si>
  <si>
    <t>9990100200</t>
  </si>
  <si>
    <t>9990100210</t>
  </si>
  <si>
    <t>9990105030</t>
  </si>
  <si>
    <t>9990105000</t>
  </si>
  <si>
    <t>9990100280</t>
  </si>
  <si>
    <t>9990170000</t>
  </si>
  <si>
    <t>9990171340</t>
  </si>
  <si>
    <t>9990150000</t>
  </si>
  <si>
    <t>9990151180</t>
  </si>
  <si>
    <t>9990180000</t>
  </si>
  <si>
    <t>9990180010</t>
  </si>
  <si>
    <t>9990180140</t>
  </si>
  <si>
    <t>9990180020</t>
  </si>
  <si>
    <t>9990180030</t>
  </si>
  <si>
    <t>9990180050</t>
  </si>
  <si>
    <t>9990180090</t>
  </si>
  <si>
    <t>9990105050</t>
  </si>
  <si>
    <t>9990105040</t>
  </si>
  <si>
    <t>9990180120</t>
  </si>
  <si>
    <t>Мероприятия  по содействию развития на части территорий муниципального образования  иных форм местного самоуправления – мер-тия  по 10-оз</t>
  </si>
  <si>
    <t>09402S5130</t>
  </si>
  <si>
    <t>Отраслевой проект</t>
  </si>
  <si>
    <t>0570000000</t>
  </si>
  <si>
    <t>Отраслевой проект "Развитие и приведение в нормативное состояние автомобильных дорог общего пользования"</t>
  </si>
  <si>
    <t>0570100000</t>
  </si>
  <si>
    <t>Субсидии на ремонт автомобильных дорог общего пользования местного значения</t>
  </si>
  <si>
    <t>Комплекс процессных мероприятий "Содействие участию населения и осуществлении местного самоуправления в иных формах на частях территорий муниципальных образований Пениковское сельское поселение  для реализации областного закона от 17.02.2024г. №10-оз"</t>
  </si>
  <si>
    <t>Муниципальная программа  Пениковского сельского поселения Ломоносовского муниципального района Ленинградской области «Развитие на части территорий населенных пунктов и административном центре  Пениковского сельского поселения иных форм местного самоуправления »</t>
  </si>
  <si>
    <t>Муниципальная программа Пениковского сельского поселения Ломоносовского муниципального района Ленинградской области «Формирование комфортной городской среды на территории  Пениковского сельского поселения Ломоносовского муниципального района Ленинградской области »</t>
  </si>
  <si>
    <t>Региональный проект "Формирование комфортной городской среды"</t>
  </si>
  <si>
    <t>Мероприятия по реализации программ формирования современной городской среды</t>
  </si>
  <si>
    <t>0270000000</t>
  </si>
  <si>
    <t>0270100000</t>
  </si>
  <si>
    <t>02701S4060</t>
  </si>
  <si>
    <t>Отраслевые проекты</t>
  </si>
  <si>
    <t>Отраслевой проект "Развитие объектов физической культуры и спорта"</t>
  </si>
  <si>
    <t>на 2025 год и на плановый период 2026 и 2027 годов</t>
  </si>
  <si>
    <t>2025   год Сумма       (тысячи рублей)</t>
  </si>
  <si>
    <t>2027 год  Сумма       (тысячи рублей)</t>
  </si>
  <si>
    <t>054019Д051</t>
  </si>
  <si>
    <t>054019Д040</t>
  </si>
  <si>
    <t>054019Д050</t>
  </si>
  <si>
    <t>054019Д052</t>
  </si>
  <si>
    <t>054019Д053</t>
  </si>
  <si>
    <t>05701SД140</t>
  </si>
  <si>
    <t xml:space="preserve">                     от 10.06.2025  №00</t>
  </si>
  <si>
    <t>Мероприятия по оборудованию и содержанию системы оповещения</t>
  </si>
  <si>
    <t>0840201510</t>
  </si>
  <si>
    <t>102И455550</t>
  </si>
  <si>
    <t>102И400000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</si>
</sst>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9" formatCode="_(* #,##0.00_);_(* \(#,##0.00\);_(* &quot;-&quot;??_);_(@_)"/>
    <numFmt numFmtId="181" formatCode="#,##0.0"/>
    <numFmt numFmtId="187" formatCode="0.0"/>
  </numFmts>
  <fonts count="19" x14ac:knownFonts="1">
    <font>
      <sz val="10"/>
      <color indexed="8"/>
      <name val="Arial"/>
      <charset val="204"/>
    </font>
    <font>
      <sz val="10"/>
      <color indexed="8"/>
      <name val="Arial"/>
      <family val="2"/>
      <charset val="204"/>
    </font>
    <font>
      <sz val="8"/>
      <name val="Arial"/>
      <family val="2"/>
      <charset val="204"/>
    </font>
    <font>
      <sz val="10"/>
      <color indexed="8"/>
      <name val="Times New Roman"/>
      <family val="1"/>
      <charset val="204"/>
    </font>
    <font>
      <sz val="12"/>
      <color indexed="8"/>
      <name val="Times New Roman"/>
      <family val="1"/>
      <charset val="204"/>
    </font>
    <font>
      <b/>
      <sz val="12"/>
      <color indexed="8"/>
      <name val="Times New Roman"/>
      <family val="1"/>
      <charset val="204"/>
    </font>
    <font>
      <b/>
      <i/>
      <sz val="12"/>
      <color indexed="8"/>
      <name val="Times New Roman"/>
      <family val="1"/>
      <charset val="204"/>
    </font>
    <font>
      <i/>
      <sz val="12"/>
      <color indexed="8"/>
      <name val="Times New Roman"/>
      <family val="1"/>
      <charset val="204"/>
    </font>
    <font>
      <sz val="12"/>
      <name val="Times New Roman"/>
      <family val="1"/>
      <charset val="204"/>
    </font>
    <font>
      <sz val="14"/>
      <color indexed="8"/>
      <name val="Times New Roman"/>
      <family val="1"/>
      <charset val="204"/>
    </font>
    <font>
      <sz val="14"/>
      <color indexed="8"/>
      <name val="Arial"/>
      <family val="2"/>
      <charset val="204"/>
    </font>
    <font>
      <sz val="14"/>
      <color indexed="8"/>
      <name val="Arial"/>
      <family val="2"/>
      <charset val="204"/>
    </font>
    <font>
      <sz val="10"/>
      <color indexed="8"/>
      <name val="Arial"/>
      <family val="2"/>
      <charset val="204"/>
    </font>
    <font>
      <sz val="11"/>
      <color indexed="8"/>
      <name val="Times New Roman"/>
      <family val="1"/>
      <charset val="204"/>
    </font>
    <font>
      <sz val="10"/>
      <name val="Arial Cyr"/>
      <family val="2"/>
      <charset val="204"/>
    </font>
    <font>
      <b/>
      <sz val="10"/>
      <color indexed="8"/>
      <name val="Arial"/>
      <family val="2"/>
      <charset val="204"/>
    </font>
    <font>
      <b/>
      <sz val="12"/>
      <name val="Times New Roman"/>
      <family val="1"/>
      <charset val="204"/>
    </font>
    <font>
      <u/>
      <sz val="12"/>
      <name val="Times New Roman"/>
      <family val="1"/>
      <charset val="204"/>
    </font>
    <font>
      <sz val="12"/>
      <color rgb="FF000000"/>
      <name val="Times New Roman"/>
      <family val="1"/>
      <charset val="204"/>
    </font>
  </fonts>
  <fills count="3">
    <fill>
      <patternFill patternType="none"/>
    </fill>
    <fill>
      <patternFill patternType="gray125"/>
    </fill>
    <fill>
      <patternFill patternType="solid">
        <fgColor theme="0"/>
        <bgColor indexed="64"/>
      </patternFill>
    </fill>
  </fills>
  <borders count="35">
    <border>
      <left/>
      <right/>
      <top/>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bottom style="medium">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s>
  <cellStyleXfs count="3">
    <xf numFmtId="0" fontId="0" fillId="0" borderId="0"/>
    <xf numFmtId="0" fontId="14" fillId="0" borderId="0"/>
    <xf numFmtId="179" fontId="1" fillId="0" borderId="0" applyFont="0" applyFill="0" applyBorder="0" applyAlignment="0" applyProtection="0"/>
  </cellStyleXfs>
  <cellXfs count="195">
    <xf numFmtId="0" fontId="0" fillId="0" borderId="0" xfId="0"/>
    <xf numFmtId="0" fontId="3" fillId="0" borderId="0" xfId="0" applyFont="1" applyFill="1" applyAlignment="1">
      <alignment horizontal="center"/>
    </xf>
    <xf numFmtId="0" fontId="3" fillId="0" borderId="0" xfId="0" applyFont="1" applyFill="1"/>
    <xf numFmtId="181" fontId="3" fillId="0" borderId="0" xfId="0" applyNumberFormat="1" applyFont="1" applyFill="1" applyAlignment="1">
      <alignment horizontal="center"/>
    </xf>
    <xf numFmtId="0" fontId="3" fillId="0" borderId="1" xfId="0" applyFont="1" applyFill="1" applyBorder="1" applyAlignment="1">
      <alignment horizontal="center" wrapText="1"/>
    </xf>
    <xf numFmtId="0" fontId="3" fillId="0" borderId="1" xfId="0" applyFont="1" applyFill="1" applyBorder="1" applyAlignment="1">
      <alignment horizontal="center"/>
    </xf>
    <xf numFmtId="0" fontId="3" fillId="0" borderId="2" xfId="0" applyFont="1" applyFill="1" applyBorder="1" applyAlignment="1">
      <alignment horizontal="center"/>
    </xf>
    <xf numFmtId="0" fontId="4" fillId="0" borderId="1" xfId="0" applyFont="1" applyFill="1" applyBorder="1" applyAlignment="1">
      <alignment horizontal="center"/>
    </xf>
    <xf numFmtId="0" fontId="4" fillId="0" borderId="2" xfId="0" applyFont="1" applyFill="1" applyBorder="1" applyAlignment="1">
      <alignment horizontal="center"/>
    </xf>
    <xf numFmtId="0" fontId="6" fillId="0" borderId="3" xfId="0" applyFont="1" applyFill="1" applyBorder="1" applyAlignment="1">
      <alignment wrapText="1"/>
    </xf>
    <xf numFmtId="0" fontId="6" fillId="0" borderId="1" xfId="0" applyFont="1" applyFill="1" applyBorder="1" applyAlignment="1">
      <alignment horizontal="center" wrapText="1"/>
    </xf>
    <xf numFmtId="0" fontId="7" fillId="0" borderId="4" xfId="0" applyFont="1" applyFill="1" applyBorder="1" applyAlignment="1">
      <alignment horizontal="center" wrapText="1"/>
    </xf>
    <xf numFmtId="0" fontId="4" fillId="0" borderId="5" xfId="0" applyFont="1" applyFill="1" applyBorder="1" applyAlignment="1">
      <alignment horizontal="center" wrapText="1"/>
    </xf>
    <xf numFmtId="49" fontId="7" fillId="0" borderId="4" xfId="0" applyNumberFormat="1" applyFont="1" applyFill="1" applyBorder="1" applyAlignment="1">
      <alignment horizontal="center" wrapText="1"/>
    </xf>
    <xf numFmtId="49" fontId="7" fillId="0" borderId="6" xfId="0" applyNumberFormat="1" applyFont="1" applyFill="1" applyBorder="1" applyAlignment="1">
      <alignment horizontal="center" wrapText="1"/>
    </xf>
    <xf numFmtId="49" fontId="4" fillId="0" borderId="5" xfId="0" applyNumberFormat="1" applyFont="1" applyFill="1" applyBorder="1" applyAlignment="1">
      <alignment horizontal="center" wrapText="1"/>
    </xf>
    <xf numFmtId="0" fontId="4" fillId="0" borderId="7" xfId="0" applyFont="1" applyFill="1" applyBorder="1" applyAlignment="1">
      <alignment horizontal="center" wrapText="1"/>
    </xf>
    <xf numFmtId="49" fontId="4" fillId="0" borderId="7" xfId="0" applyNumberFormat="1" applyFont="1" applyFill="1" applyBorder="1" applyAlignment="1">
      <alignment horizontal="center" wrapText="1"/>
    </xf>
    <xf numFmtId="0" fontId="4" fillId="0" borderId="4" xfId="0" applyFont="1" applyFill="1" applyBorder="1" applyAlignment="1">
      <alignment horizontal="center" wrapText="1"/>
    </xf>
    <xf numFmtId="0" fontId="4" fillId="0" borderId="8" xfId="0" applyFont="1" applyFill="1" applyBorder="1" applyAlignment="1">
      <alignment horizontal="center" wrapText="1"/>
    </xf>
    <xf numFmtId="49" fontId="6" fillId="0" borderId="1" xfId="0" applyNumberFormat="1" applyFont="1" applyFill="1" applyBorder="1" applyAlignment="1">
      <alignment horizontal="center" wrapText="1"/>
    </xf>
    <xf numFmtId="49" fontId="6" fillId="0" borderId="2" xfId="0" applyNumberFormat="1" applyFont="1" applyFill="1" applyBorder="1" applyAlignment="1">
      <alignment horizontal="center" wrapText="1"/>
    </xf>
    <xf numFmtId="0" fontId="7" fillId="0" borderId="9" xfId="0" applyFont="1" applyFill="1" applyBorder="1" applyAlignment="1">
      <alignment horizontal="center" wrapText="1"/>
    </xf>
    <xf numFmtId="49" fontId="7" fillId="0" borderId="9" xfId="0" applyNumberFormat="1" applyFont="1" applyFill="1" applyBorder="1" applyAlignment="1">
      <alignment horizontal="center" wrapText="1"/>
    </xf>
    <xf numFmtId="49" fontId="7" fillId="0" borderId="10" xfId="0" applyNumberFormat="1" applyFont="1" applyFill="1" applyBorder="1" applyAlignment="1">
      <alignment horizontal="center" wrapText="1"/>
    </xf>
    <xf numFmtId="49" fontId="4" fillId="0" borderId="11" xfId="0" applyNumberFormat="1" applyFont="1" applyFill="1" applyBorder="1" applyAlignment="1">
      <alignment horizontal="center" wrapText="1"/>
    </xf>
    <xf numFmtId="0" fontId="7" fillId="0" borderId="5" xfId="0" applyFont="1" applyFill="1" applyBorder="1" applyAlignment="1">
      <alignment horizontal="center" wrapText="1"/>
    </xf>
    <xf numFmtId="49" fontId="7" fillId="0" borderId="5" xfId="0" applyNumberFormat="1" applyFont="1" applyFill="1" applyBorder="1" applyAlignment="1">
      <alignment horizontal="center" wrapText="1"/>
    </xf>
    <xf numFmtId="49" fontId="7" fillId="0" borderId="11" xfId="0" applyNumberFormat="1" applyFont="1" applyFill="1" applyBorder="1" applyAlignment="1">
      <alignment horizontal="center" wrapText="1"/>
    </xf>
    <xf numFmtId="49" fontId="4" fillId="0" borderId="12" xfId="0" applyNumberFormat="1" applyFont="1" applyFill="1" applyBorder="1" applyAlignment="1">
      <alignment horizontal="center" wrapText="1"/>
    </xf>
    <xf numFmtId="0" fontId="8" fillId="0" borderId="4" xfId="0" applyFont="1" applyFill="1" applyBorder="1" applyAlignment="1">
      <alignment horizontal="center" wrapText="1" shrinkToFit="1"/>
    </xf>
    <xf numFmtId="0" fontId="7" fillId="0" borderId="13" xfId="0" applyFont="1" applyFill="1" applyBorder="1" applyAlignment="1">
      <alignment horizontal="left" wrapText="1"/>
    </xf>
    <xf numFmtId="0" fontId="4" fillId="0" borderId="14" xfId="0" applyFont="1" applyFill="1" applyBorder="1" applyAlignment="1">
      <alignment wrapText="1"/>
    </xf>
    <xf numFmtId="0" fontId="7" fillId="0" borderId="15" xfId="0" applyFont="1" applyFill="1" applyBorder="1" applyAlignment="1">
      <alignment wrapText="1"/>
    </xf>
    <xf numFmtId="0" fontId="7" fillId="0" borderId="13" xfId="0" applyFont="1" applyFill="1" applyBorder="1" applyAlignment="1">
      <alignment wrapText="1"/>
    </xf>
    <xf numFmtId="0" fontId="4" fillId="0" borderId="16" xfId="0" applyFont="1" applyFill="1" applyBorder="1" applyAlignment="1">
      <alignment wrapText="1"/>
    </xf>
    <xf numFmtId="0" fontId="4" fillId="0" borderId="15" xfId="0" applyFont="1" applyFill="1" applyBorder="1" applyAlignment="1">
      <alignment wrapText="1"/>
    </xf>
    <xf numFmtId="0" fontId="7" fillId="0" borderId="14" xfId="0" applyFont="1" applyFill="1" applyBorder="1" applyAlignment="1">
      <alignment wrapText="1"/>
    </xf>
    <xf numFmtId="0" fontId="4" fillId="0" borderId="17" xfId="0" applyFont="1" applyFill="1" applyBorder="1" applyAlignment="1">
      <alignment wrapText="1"/>
    </xf>
    <xf numFmtId="0" fontId="3" fillId="0" borderId="3" xfId="0" applyFont="1" applyFill="1" applyBorder="1" applyAlignment="1">
      <alignment horizontal="center"/>
    </xf>
    <xf numFmtId="49" fontId="4" fillId="0" borderId="4" xfId="0" applyNumberFormat="1" applyFont="1" applyFill="1" applyBorder="1" applyAlignment="1">
      <alignment horizontal="center" wrapText="1"/>
    </xf>
    <xf numFmtId="49" fontId="4" fillId="0" borderId="6" xfId="0" applyNumberFormat="1" applyFont="1" applyFill="1" applyBorder="1" applyAlignment="1">
      <alignment horizontal="center" wrapText="1"/>
    </xf>
    <xf numFmtId="0" fontId="6" fillId="0" borderId="18" xfId="0" applyFont="1" applyFill="1" applyBorder="1" applyAlignment="1">
      <alignment wrapText="1"/>
    </xf>
    <xf numFmtId="0" fontId="6" fillId="0" borderId="19" xfId="0" applyFont="1" applyFill="1" applyBorder="1" applyAlignment="1">
      <alignment horizontal="center" wrapText="1"/>
    </xf>
    <xf numFmtId="49" fontId="6" fillId="0" borderId="19" xfId="0" applyNumberFormat="1" applyFont="1" applyFill="1" applyBorder="1" applyAlignment="1">
      <alignment horizontal="center" wrapText="1"/>
    </xf>
    <xf numFmtId="49" fontId="6" fillId="0" borderId="20" xfId="0" applyNumberFormat="1" applyFont="1" applyFill="1" applyBorder="1" applyAlignment="1">
      <alignment horizontal="center" wrapText="1"/>
    </xf>
    <xf numFmtId="49" fontId="4" fillId="0" borderId="0" xfId="0" applyNumberFormat="1" applyFont="1" applyFill="1" applyBorder="1" applyAlignment="1">
      <alignment horizontal="center" wrapText="1"/>
    </xf>
    <xf numFmtId="49" fontId="4" fillId="0" borderId="8" xfId="0" applyNumberFormat="1" applyFont="1" applyFill="1" applyBorder="1" applyAlignment="1">
      <alignment horizontal="center" wrapText="1"/>
    </xf>
    <xf numFmtId="49" fontId="8" fillId="0" borderId="4" xfId="0" applyNumberFormat="1" applyFont="1" applyFill="1" applyBorder="1" applyAlignment="1">
      <alignment horizontal="center" wrapText="1"/>
    </xf>
    <xf numFmtId="0" fontId="8" fillId="0" borderId="5" xfId="0" applyFont="1" applyFill="1" applyBorder="1" applyAlignment="1">
      <alignment horizontal="center" wrapText="1" shrinkToFit="1"/>
    </xf>
    <xf numFmtId="49" fontId="8" fillId="0" borderId="5" xfId="0" applyNumberFormat="1" applyFont="1" applyFill="1" applyBorder="1" applyAlignment="1">
      <alignment horizontal="center" wrapText="1"/>
    </xf>
    <xf numFmtId="0" fontId="4" fillId="0" borderId="14" xfId="0" applyFont="1" applyFill="1" applyBorder="1" applyAlignment="1">
      <alignment horizontal="left" wrapText="1"/>
    </xf>
    <xf numFmtId="49" fontId="8" fillId="0" borderId="6" xfId="0" applyNumberFormat="1" applyFont="1" applyFill="1" applyBorder="1" applyAlignment="1">
      <alignment horizontal="center" wrapText="1"/>
    </xf>
    <xf numFmtId="0" fontId="10" fillId="0" borderId="0" xfId="0" applyFont="1" applyAlignment="1">
      <alignment horizontal="center"/>
    </xf>
    <xf numFmtId="0" fontId="9" fillId="0" borderId="0" xfId="0" applyFont="1" applyFill="1" applyAlignment="1">
      <alignment horizontal="center"/>
    </xf>
    <xf numFmtId="0" fontId="11" fillId="0" borderId="0" xfId="0" applyFont="1" applyAlignment="1">
      <alignment horizontal="center"/>
    </xf>
    <xf numFmtId="0" fontId="12" fillId="0" borderId="0" xfId="0" applyFont="1" applyAlignment="1">
      <alignment horizontal="center"/>
    </xf>
    <xf numFmtId="0" fontId="4" fillId="0" borderId="16" xfId="1" applyFont="1" applyFill="1" applyBorder="1" applyAlignment="1">
      <alignment horizontal="left" wrapText="1" shrinkToFit="1"/>
    </xf>
    <xf numFmtId="0" fontId="4" fillId="0" borderId="21" xfId="1" applyFont="1" applyFill="1" applyBorder="1" applyAlignment="1">
      <alignment horizontal="left" wrapText="1" shrinkToFit="1"/>
    </xf>
    <xf numFmtId="0" fontId="8" fillId="0" borderId="16" xfId="0" applyFont="1" applyFill="1" applyBorder="1" applyAlignment="1">
      <alignment horizontal="left" wrapText="1" shrinkToFit="1"/>
    </xf>
    <xf numFmtId="2" fontId="4" fillId="0" borderId="16" xfId="1" applyNumberFormat="1" applyFont="1" applyFill="1" applyBorder="1" applyAlignment="1">
      <alignment horizontal="left" wrapText="1" shrinkToFit="1"/>
    </xf>
    <xf numFmtId="0" fontId="8" fillId="0" borderId="16" xfId="0" applyFont="1" applyBorder="1" applyAlignment="1">
      <alignment wrapText="1"/>
    </xf>
    <xf numFmtId="2" fontId="13" fillId="0" borderId="5" xfId="1" applyNumberFormat="1" applyFont="1" applyFill="1" applyBorder="1" applyAlignment="1">
      <alignment horizontal="left" wrapText="1" shrinkToFit="1"/>
    </xf>
    <xf numFmtId="0" fontId="4" fillId="0" borderId="16" xfId="0" applyFont="1" applyFill="1" applyBorder="1" applyAlignment="1">
      <alignment horizontal="left" wrapText="1"/>
    </xf>
    <xf numFmtId="49" fontId="8" fillId="0" borderId="9" xfId="0" applyNumberFormat="1" applyFont="1" applyFill="1" applyBorder="1" applyAlignment="1">
      <alignment horizontal="center" wrapText="1"/>
    </xf>
    <xf numFmtId="0" fontId="4" fillId="0" borderId="5" xfId="1" applyFont="1" applyFill="1" applyBorder="1" applyAlignment="1">
      <alignment horizontal="left" wrapText="1" shrinkToFit="1"/>
    </xf>
    <xf numFmtId="2" fontId="4" fillId="0" borderId="5" xfId="1" applyNumberFormat="1" applyFont="1" applyFill="1" applyBorder="1" applyAlignment="1">
      <alignment horizontal="left" wrapText="1" shrinkToFit="1"/>
    </xf>
    <xf numFmtId="0" fontId="8" fillId="0" borderId="7" xfId="0" applyFont="1" applyBorder="1" applyAlignment="1">
      <alignment wrapText="1"/>
    </xf>
    <xf numFmtId="0" fontId="8" fillId="0" borderId="5" xfId="0" applyFont="1" applyBorder="1" applyAlignment="1">
      <alignment wrapText="1"/>
    </xf>
    <xf numFmtId="2" fontId="8" fillId="0" borderId="5" xfId="0" applyNumberFormat="1" applyFont="1" applyFill="1" applyBorder="1" applyAlignment="1">
      <alignment horizontal="left" wrapText="1"/>
    </xf>
    <xf numFmtId="0" fontId="4" fillId="0" borderId="5" xfId="0" applyFont="1" applyFill="1" applyBorder="1" applyAlignment="1">
      <alignment wrapText="1"/>
    </xf>
    <xf numFmtId="181" fontId="4" fillId="0" borderId="5" xfId="0" applyNumberFormat="1" applyFont="1" applyFill="1" applyBorder="1" applyAlignment="1">
      <alignment horizontal="center" wrapText="1"/>
    </xf>
    <xf numFmtId="0" fontId="8" fillId="0" borderId="5" xfId="0" applyFont="1" applyBorder="1" applyAlignment="1">
      <alignment horizontal="justify" vertical="top" wrapText="1"/>
    </xf>
    <xf numFmtId="2" fontId="4" fillId="0" borderId="22" xfId="1" applyNumberFormat="1" applyFont="1" applyFill="1" applyBorder="1" applyAlignment="1">
      <alignment horizontal="left" wrapText="1" shrinkToFit="1"/>
    </xf>
    <xf numFmtId="2" fontId="4" fillId="0" borderId="5" xfId="1" applyNumberFormat="1" applyFont="1" applyFill="1" applyBorder="1" applyAlignment="1">
      <alignment horizontal="left" vertical="center" wrapText="1" shrinkToFit="1"/>
    </xf>
    <xf numFmtId="2" fontId="4" fillId="0" borderId="16" xfId="0" applyNumberFormat="1" applyFont="1" applyFill="1" applyBorder="1" applyAlignment="1">
      <alignment wrapText="1"/>
    </xf>
    <xf numFmtId="187" fontId="4" fillId="0" borderId="5" xfId="1" applyNumberFormat="1" applyFont="1" applyFill="1" applyBorder="1" applyAlignment="1">
      <alignment horizontal="center"/>
    </xf>
    <xf numFmtId="187" fontId="4" fillId="0" borderId="23" xfId="1" applyNumberFormat="1" applyFont="1" applyFill="1" applyBorder="1" applyAlignment="1">
      <alignment horizontal="center"/>
    </xf>
    <xf numFmtId="0" fontId="0" fillId="0" borderId="0" xfId="0" applyFill="1"/>
    <xf numFmtId="0" fontId="4" fillId="0" borderId="6" xfId="0" applyFont="1" applyFill="1" applyBorder="1" applyAlignment="1">
      <alignment wrapText="1"/>
    </xf>
    <xf numFmtId="187" fontId="4" fillId="0" borderId="24" xfId="1" applyNumberFormat="1" applyFont="1" applyFill="1" applyBorder="1" applyAlignment="1">
      <alignment horizontal="center"/>
    </xf>
    <xf numFmtId="0" fontId="8" fillId="0" borderId="5" xfId="0" applyFont="1" applyFill="1" applyBorder="1" applyAlignment="1">
      <alignment horizontal="left" wrapText="1" shrinkToFit="1"/>
    </xf>
    <xf numFmtId="0" fontId="5" fillId="0" borderId="16" xfId="0" applyFont="1" applyFill="1" applyBorder="1" applyAlignment="1">
      <alignment wrapText="1"/>
    </xf>
    <xf numFmtId="181" fontId="4" fillId="0" borderId="23" xfId="0" applyNumberFormat="1" applyFont="1" applyFill="1" applyBorder="1" applyAlignment="1">
      <alignment horizontal="center" wrapText="1"/>
    </xf>
    <xf numFmtId="181" fontId="3" fillId="0" borderId="25" xfId="0" applyNumberFormat="1" applyFont="1" applyFill="1" applyBorder="1" applyAlignment="1">
      <alignment horizontal="center" wrapText="1"/>
    </xf>
    <xf numFmtId="3" fontId="3" fillId="0" borderId="25" xfId="0" applyNumberFormat="1" applyFont="1" applyFill="1" applyBorder="1" applyAlignment="1">
      <alignment horizontal="center"/>
    </xf>
    <xf numFmtId="181" fontId="5" fillId="0" borderId="25" xfId="0" applyNumberFormat="1" applyFont="1" applyFill="1" applyBorder="1" applyAlignment="1">
      <alignment horizontal="center"/>
    </xf>
    <xf numFmtId="181" fontId="6" fillId="0" borderId="25" xfId="0" applyNumberFormat="1" applyFont="1" applyFill="1" applyBorder="1" applyAlignment="1">
      <alignment horizontal="center" wrapText="1"/>
    </xf>
    <xf numFmtId="181" fontId="4" fillId="0" borderId="26" xfId="0" applyNumberFormat="1" applyFont="1" applyFill="1" applyBorder="1" applyAlignment="1">
      <alignment horizontal="center" wrapText="1"/>
    </xf>
    <xf numFmtId="181" fontId="4" fillId="0" borderId="24" xfId="0" applyNumberFormat="1" applyFont="1" applyFill="1" applyBorder="1" applyAlignment="1">
      <alignment horizontal="center" wrapText="1"/>
    </xf>
    <xf numFmtId="181" fontId="4" fillId="0" borderId="27" xfId="0" applyNumberFormat="1" applyFont="1" applyFill="1" applyBorder="1" applyAlignment="1">
      <alignment horizontal="center" wrapText="1"/>
    </xf>
    <xf numFmtId="181" fontId="5" fillId="0" borderId="28" xfId="0" applyNumberFormat="1" applyFont="1" applyFill="1" applyBorder="1" applyAlignment="1">
      <alignment horizontal="center" wrapText="1"/>
    </xf>
    <xf numFmtId="181" fontId="7" fillId="0" borderId="26" xfId="0" applyNumberFormat="1" applyFont="1" applyFill="1" applyBorder="1" applyAlignment="1">
      <alignment horizontal="center" wrapText="1"/>
    </xf>
    <xf numFmtId="181" fontId="6" fillId="0" borderId="28" xfId="0" applyNumberFormat="1" applyFont="1" applyFill="1" applyBorder="1" applyAlignment="1">
      <alignment horizontal="center" wrapText="1"/>
    </xf>
    <xf numFmtId="187" fontId="8" fillId="0" borderId="26" xfId="2" applyNumberFormat="1" applyFont="1" applyFill="1" applyBorder="1" applyAlignment="1">
      <alignment horizontal="center" wrapText="1"/>
    </xf>
    <xf numFmtId="187" fontId="8" fillId="0" borderId="23" xfId="2" applyNumberFormat="1" applyFont="1" applyFill="1" applyBorder="1" applyAlignment="1">
      <alignment horizontal="center" wrapText="1"/>
    </xf>
    <xf numFmtId="187" fontId="8" fillId="0" borderId="27" xfId="2" applyNumberFormat="1" applyFont="1" applyFill="1" applyBorder="1" applyAlignment="1">
      <alignment horizontal="center" wrapText="1"/>
    </xf>
    <xf numFmtId="0" fontId="6" fillId="0" borderId="16" xfId="0" applyFont="1" applyFill="1" applyBorder="1" applyAlignment="1">
      <alignment wrapText="1"/>
    </xf>
    <xf numFmtId="0" fontId="6" fillId="0" borderId="5" xfId="0" applyFont="1" applyFill="1" applyBorder="1" applyAlignment="1">
      <alignment horizontal="center" wrapText="1"/>
    </xf>
    <xf numFmtId="49" fontId="6" fillId="0" borderId="5" xfId="0" applyNumberFormat="1" applyFont="1" applyFill="1" applyBorder="1" applyAlignment="1">
      <alignment horizontal="center" wrapText="1"/>
    </xf>
    <xf numFmtId="181" fontId="6" fillId="0" borderId="23" xfId="0" applyNumberFormat="1" applyFont="1" applyFill="1" applyBorder="1" applyAlignment="1">
      <alignment horizontal="center" wrapText="1"/>
    </xf>
    <xf numFmtId="0" fontId="15" fillId="0" borderId="0" xfId="0" applyFont="1"/>
    <xf numFmtId="0" fontId="7" fillId="0" borderId="18" xfId="0" applyFont="1" applyFill="1" applyBorder="1" applyAlignment="1">
      <alignment wrapText="1"/>
    </xf>
    <xf numFmtId="0" fontId="7" fillId="0" borderId="19" xfId="0" applyFont="1" applyFill="1" applyBorder="1" applyAlignment="1">
      <alignment horizontal="center" wrapText="1"/>
    </xf>
    <xf numFmtId="49" fontId="7" fillId="0" borderId="20" xfId="0" applyNumberFormat="1" applyFont="1" applyFill="1" applyBorder="1" applyAlignment="1">
      <alignment horizontal="center" wrapText="1"/>
    </xf>
    <xf numFmtId="49" fontId="7" fillId="0" borderId="19" xfId="0" applyNumberFormat="1" applyFont="1" applyFill="1" applyBorder="1" applyAlignment="1">
      <alignment horizontal="center" wrapText="1"/>
    </xf>
    <xf numFmtId="0" fontId="6" fillId="0" borderId="5" xfId="0" applyFont="1" applyFill="1" applyBorder="1" applyAlignment="1">
      <alignment wrapText="1"/>
    </xf>
    <xf numFmtId="187" fontId="16" fillId="0" borderId="5" xfId="2" applyNumberFormat="1" applyFont="1" applyFill="1" applyBorder="1" applyAlignment="1">
      <alignment horizontal="center" wrapText="1"/>
    </xf>
    <xf numFmtId="0" fontId="4" fillId="0" borderId="0" xfId="0" applyFont="1" applyFill="1" applyAlignment="1">
      <alignment horizontal="right"/>
    </xf>
    <xf numFmtId="0" fontId="4" fillId="0" borderId="0" xfId="0" applyFont="1" applyFill="1" applyAlignment="1"/>
    <xf numFmtId="0" fontId="4" fillId="0" borderId="0" xfId="0" applyFont="1" applyAlignment="1"/>
    <xf numFmtId="181" fontId="4" fillId="0" borderId="0" xfId="0" applyNumberFormat="1" applyFont="1" applyFill="1" applyAlignment="1"/>
    <xf numFmtId="181" fontId="3" fillId="0" borderId="1" xfId="0" applyNumberFormat="1" applyFont="1" applyFill="1" applyBorder="1" applyAlignment="1">
      <alignment horizontal="center" wrapText="1"/>
    </xf>
    <xf numFmtId="3" fontId="3" fillId="0" borderId="1" xfId="0" applyNumberFormat="1" applyFont="1" applyFill="1" applyBorder="1" applyAlignment="1">
      <alignment horizontal="center"/>
    </xf>
    <xf numFmtId="181" fontId="6" fillId="0" borderId="1" xfId="0" applyNumberFormat="1" applyFont="1" applyFill="1" applyBorder="1" applyAlignment="1">
      <alignment horizontal="center" wrapText="1"/>
    </xf>
    <xf numFmtId="181" fontId="4" fillId="0" borderId="4" xfId="0" applyNumberFormat="1" applyFont="1" applyFill="1" applyBorder="1" applyAlignment="1">
      <alignment horizontal="center" wrapText="1"/>
    </xf>
    <xf numFmtId="181" fontId="4" fillId="0" borderId="7" xfId="0" applyNumberFormat="1" applyFont="1" applyFill="1" applyBorder="1" applyAlignment="1">
      <alignment horizontal="center" wrapText="1"/>
    </xf>
    <xf numFmtId="181" fontId="5" fillId="0" borderId="19" xfId="0" applyNumberFormat="1" applyFont="1" applyFill="1" applyBorder="1" applyAlignment="1">
      <alignment horizontal="center" wrapText="1"/>
    </xf>
    <xf numFmtId="181" fontId="7" fillId="0" borderId="4" xfId="0" applyNumberFormat="1" applyFont="1" applyFill="1" applyBorder="1" applyAlignment="1">
      <alignment horizontal="center" wrapText="1"/>
    </xf>
    <xf numFmtId="181" fontId="4" fillId="0" borderId="8" xfId="0" applyNumberFormat="1" applyFont="1" applyFill="1" applyBorder="1" applyAlignment="1">
      <alignment horizontal="center" wrapText="1"/>
    </xf>
    <xf numFmtId="181" fontId="6" fillId="0" borderId="5" xfId="0" applyNumberFormat="1" applyFont="1" applyFill="1" applyBorder="1" applyAlignment="1">
      <alignment horizontal="center" wrapText="1"/>
    </xf>
    <xf numFmtId="181" fontId="6" fillId="0" borderId="19" xfId="0" applyNumberFormat="1" applyFont="1" applyFill="1" applyBorder="1" applyAlignment="1">
      <alignment horizontal="center" wrapText="1"/>
    </xf>
    <xf numFmtId="187" fontId="4" fillId="0" borderId="7" xfId="1" applyNumberFormat="1" applyFont="1" applyFill="1" applyBorder="1" applyAlignment="1">
      <alignment horizontal="center"/>
    </xf>
    <xf numFmtId="187" fontId="8" fillId="0" borderId="4" xfId="2" applyNumberFormat="1" applyFont="1" applyFill="1" applyBorder="1" applyAlignment="1">
      <alignment horizontal="center" wrapText="1"/>
    </xf>
    <xf numFmtId="187" fontId="8" fillId="0" borderId="5" xfId="2" applyNumberFormat="1" applyFont="1" applyFill="1" applyBorder="1" applyAlignment="1">
      <alignment horizontal="center" wrapText="1"/>
    </xf>
    <xf numFmtId="187" fontId="8" fillId="0" borderId="8" xfId="2" applyNumberFormat="1" applyFont="1" applyFill="1" applyBorder="1" applyAlignment="1">
      <alignment horizontal="center" wrapText="1"/>
    </xf>
    <xf numFmtId="0" fontId="4" fillId="0" borderId="11" xfId="0" applyFont="1" applyFill="1" applyBorder="1" applyAlignment="1">
      <alignment wrapText="1"/>
    </xf>
    <xf numFmtId="0" fontId="4" fillId="0" borderId="29" xfId="1" applyFont="1" applyFill="1" applyBorder="1" applyAlignment="1">
      <alignment horizontal="left" wrapText="1" shrinkToFit="1"/>
    </xf>
    <xf numFmtId="0" fontId="5" fillId="0" borderId="15" xfId="0" applyFont="1" applyFill="1" applyBorder="1" applyAlignment="1">
      <alignment wrapText="1"/>
    </xf>
    <xf numFmtId="0" fontId="5" fillId="0" borderId="5" xfId="0" applyFont="1" applyFill="1" applyBorder="1" applyAlignment="1">
      <alignment wrapText="1"/>
    </xf>
    <xf numFmtId="0" fontId="5" fillId="0" borderId="5" xfId="0" applyFont="1" applyFill="1" applyBorder="1" applyAlignment="1">
      <alignment horizontal="center" wrapText="1"/>
    </xf>
    <xf numFmtId="49" fontId="5" fillId="0" borderId="5" xfId="0" applyNumberFormat="1" applyFont="1" applyFill="1" applyBorder="1" applyAlignment="1">
      <alignment horizontal="center" wrapText="1"/>
    </xf>
    <xf numFmtId="181" fontId="5" fillId="0" borderId="5" xfId="0" applyNumberFormat="1" applyFont="1" applyFill="1" applyBorder="1" applyAlignment="1">
      <alignment horizontal="center" wrapText="1"/>
    </xf>
    <xf numFmtId="0" fontId="6" fillId="0" borderId="30" xfId="0" applyFont="1" applyFill="1" applyBorder="1" applyAlignment="1">
      <alignment wrapText="1"/>
    </xf>
    <xf numFmtId="49" fontId="5" fillId="0" borderId="19" xfId="0" applyNumberFormat="1" applyFont="1" applyFill="1" applyBorder="1" applyAlignment="1">
      <alignment horizontal="center" wrapText="1"/>
    </xf>
    <xf numFmtId="49" fontId="5" fillId="0" borderId="20" xfId="0" applyNumberFormat="1" applyFont="1" applyFill="1" applyBorder="1" applyAlignment="1">
      <alignment horizontal="center" wrapText="1"/>
    </xf>
    <xf numFmtId="0" fontId="4" fillId="2" borderId="14" xfId="0" applyFont="1" applyFill="1" applyBorder="1" applyAlignment="1">
      <alignment wrapText="1"/>
    </xf>
    <xf numFmtId="187" fontId="4" fillId="2" borderId="5" xfId="1" applyNumberFormat="1" applyFont="1" applyFill="1" applyBorder="1" applyAlignment="1">
      <alignment horizontal="center"/>
    </xf>
    <xf numFmtId="0" fontId="0" fillId="2" borderId="0" xfId="0" applyFill="1"/>
    <xf numFmtId="0" fontId="4" fillId="2" borderId="5" xfId="0" applyFont="1" applyFill="1" applyBorder="1" applyAlignment="1">
      <alignment wrapText="1"/>
    </xf>
    <xf numFmtId="181" fontId="4" fillId="2" borderId="5" xfId="0" applyNumberFormat="1" applyFont="1" applyFill="1" applyBorder="1" applyAlignment="1">
      <alignment horizontal="center" wrapText="1"/>
    </xf>
    <xf numFmtId="0" fontId="8" fillId="2" borderId="5" xfId="0" applyFont="1" applyFill="1" applyBorder="1" applyAlignment="1">
      <alignment wrapText="1"/>
    </xf>
    <xf numFmtId="0" fontId="4" fillId="2" borderId="4" xfId="0" applyFont="1" applyFill="1" applyBorder="1" applyAlignment="1">
      <alignment horizontal="center" wrapText="1"/>
    </xf>
    <xf numFmtId="49" fontId="4" fillId="2" borderId="4" xfId="0" applyNumberFormat="1" applyFont="1" applyFill="1" applyBorder="1" applyAlignment="1">
      <alignment horizontal="center" wrapText="1"/>
    </xf>
    <xf numFmtId="0" fontId="4" fillId="2" borderId="21" xfId="1" applyFont="1" applyFill="1" applyBorder="1" applyAlignment="1">
      <alignment horizontal="left" wrapText="1" shrinkToFit="1"/>
    </xf>
    <xf numFmtId="0" fontId="4" fillId="2" borderId="5" xfId="0" applyFont="1" applyFill="1" applyBorder="1" applyAlignment="1">
      <alignment horizontal="center" wrapText="1"/>
    </xf>
    <xf numFmtId="49" fontId="4" fillId="2" borderId="5" xfId="0" applyNumberFormat="1" applyFont="1" applyFill="1" applyBorder="1" applyAlignment="1">
      <alignment horizontal="center" wrapText="1"/>
    </xf>
    <xf numFmtId="181" fontId="4" fillId="2" borderId="23" xfId="0" applyNumberFormat="1" applyFont="1" applyFill="1" applyBorder="1" applyAlignment="1">
      <alignment horizontal="center" wrapText="1"/>
    </xf>
    <xf numFmtId="0" fontId="4" fillId="2" borderId="5" xfId="1" applyFont="1" applyFill="1" applyBorder="1" applyAlignment="1">
      <alignment horizontal="left" wrapText="1" shrinkToFit="1"/>
    </xf>
    <xf numFmtId="49" fontId="4" fillId="2" borderId="11" xfId="0" applyNumberFormat="1" applyFont="1" applyFill="1" applyBorder="1" applyAlignment="1">
      <alignment horizontal="center" wrapText="1"/>
    </xf>
    <xf numFmtId="187" fontId="4" fillId="2" borderId="23" xfId="1" applyNumberFormat="1" applyFont="1" applyFill="1" applyBorder="1" applyAlignment="1">
      <alignment horizontal="center"/>
    </xf>
    <xf numFmtId="49" fontId="4" fillId="0" borderId="5" xfId="1" applyNumberFormat="1" applyFont="1" applyFill="1" applyBorder="1" applyAlignment="1">
      <alignment horizontal="center" vertical="center"/>
    </xf>
    <xf numFmtId="2" fontId="8" fillId="2" borderId="5" xfId="0" applyNumberFormat="1" applyFont="1" applyFill="1" applyBorder="1" applyAlignment="1">
      <alignment horizontal="left" wrapText="1"/>
    </xf>
    <xf numFmtId="0" fontId="4" fillId="0" borderId="17" xfId="1" applyFont="1" applyFill="1" applyBorder="1" applyAlignment="1">
      <alignment horizontal="left" wrapText="1" shrinkToFit="1"/>
    </xf>
    <xf numFmtId="2" fontId="4" fillId="2" borderId="5" xfId="1" applyNumberFormat="1" applyFont="1" applyFill="1" applyBorder="1" applyAlignment="1">
      <alignment horizontal="left" wrapText="1" shrinkToFit="1"/>
    </xf>
    <xf numFmtId="0" fontId="0" fillId="0" borderId="5" xfId="0" applyBorder="1"/>
    <xf numFmtId="0" fontId="8" fillId="0" borderId="5" xfId="0" applyFont="1" applyFill="1" applyBorder="1" applyAlignment="1">
      <alignment wrapText="1"/>
    </xf>
    <xf numFmtId="0" fontId="4" fillId="0" borderId="14" xfId="1" applyFont="1" applyFill="1" applyBorder="1" applyAlignment="1">
      <alignment horizontal="left" wrapText="1" shrinkToFit="1"/>
    </xf>
    <xf numFmtId="2" fontId="8" fillId="2" borderId="29" xfId="0" applyNumberFormat="1" applyFont="1" applyFill="1" applyBorder="1" applyAlignment="1">
      <alignment horizontal="left" wrapText="1"/>
    </xf>
    <xf numFmtId="0" fontId="4" fillId="2" borderId="15" xfId="0" applyFont="1" applyFill="1" applyBorder="1" applyAlignment="1">
      <alignment wrapText="1"/>
    </xf>
    <xf numFmtId="49" fontId="4" fillId="2" borderId="6" xfId="0" applyNumberFormat="1" applyFont="1" applyFill="1" applyBorder="1" applyAlignment="1">
      <alignment horizontal="center" wrapText="1"/>
    </xf>
    <xf numFmtId="0" fontId="8" fillId="2" borderId="16" xfId="0" applyFont="1" applyFill="1" applyBorder="1" applyAlignment="1">
      <alignment horizontal="left" wrapText="1" shrinkToFit="1"/>
    </xf>
    <xf numFmtId="2" fontId="4" fillId="2" borderId="22" xfId="1" applyNumberFormat="1" applyFont="1" applyFill="1" applyBorder="1" applyAlignment="1">
      <alignment horizontal="left" wrapText="1" shrinkToFit="1"/>
    </xf>
    <xf numFmtId="0" fontId="6" fillId="0" borderId="5" xfId="1" applyFont="1" applyFill="1" applyBorder="1" applyAlignment="1">
      <alignment horizontal="left" wrapText="1" shrinkToFit="1"/>
    </xf>
    <xf numFmtId="187" fontId="5" fillId="0" borderId="5" xfId="1" applyNumberFormat="1" applyFont="1" applyFill="1" applyBorder="1" applyAlignment="1">
      <alignment horizontal="center"/>
    </xf>
    <xf numFmtId="0" fontId="5" fillId="0" borderId="7" xfId="0" applyFont="1" applyFill="1" applyBorder="1" applyAlignment="1">
      <alignment horizontal="center" wrapText="1"/>
    </xf>
    <xf numFmtId="49" fontId="5" fillId="0" borderId="7" xfId="0" applyNumberFormat="1" applyFont="1" applyFill="1" applyBorder="1" applyAlignment="1">
      <alignment horizontal="center" wrapText="1"/>
    </xf>
    <xf numFmtId="49" fontId="5" fillId="0" borderId="12" xfId="0" applyNumberFormat="1" applyFont="1" applyFill="1" applyBorder="1" applyAlignment="1">
      <alignment horizontal="center" wrapText="1"/>
    </xf>
    <xf numFmtId="181" fontId="5" fillId="0" borderId="24" xfId="0" applyNumberFormat="1" applyFont="1" applyFill="1" applyBorder="1" applyAlignment="1">
      <alignment horizontal="center" wrapText="1"/>
    </xf>
    <xf numFmtId="2" fontId="4" fillId="0" borderId="6" xfId="1" applyNumberFormat="1" applyFont="1" applyFill="1" applyBorder="1" applyAlignment="1">
      <alignment horizontal="left" wrapText="1" shrinkToFit="1"/>
    </xf>
    <xf numFmtId="0" fontId="4" fillId="0" borderId="5" xfId="0" applyFont="1" applyBorder="1"/>
    <xf numFmtId="0" fontId="5" fillId="0" borderId="5" xfId="0" applyFont="1" applyBorder="1"/>
    <xf numFmtId="0" fontId="5" fillId="0" borderId="30" xfId="0" applyFont="1" applyFill="1" applyBorder="1" applyAlignment="1">
      <alignment wrapText="1"/>
    </xf>
    <xf numFmtId="0" fontId="5" fillId="0" borderId="19" xfId="0" applyFont="1" applyFill="1" applyBorder="1" applyAlignment="1">
      <alignment horizontal="center" wrapText="1"/>
    </xf>
    <xf numFmtId="49" fontId="6" fillId="0" borderId="31" xfId="0" applyNumberFormat="1" applyFont="1" applyFill="1" applyBorder="1" applyAlignment="1">
      <alignment horizontal="center" wrapText="1"/>
    </xf>
    <xf numFmtId="49" fontId="6" fillId="0" borderId="32" xfId="0" applyNumberFormat="1" applyFont="1" applyFill="1" applyBorder="1" applyAlignment="1">
      <alignment horizontal="center" wrapText="1"/>
    </xf>
    <xf numFmtId="181" fontId="6" fillId="0" borderId="33" xfId="0" applyNumberFormat="1" applyFont="1" applyFill="1" applyBorder="1" applyAlignment="1">
      <alignment horizontal="center" wrapText="1"/>
    </xf>
    <xf numFmtId="0" fontId="5" fillId="0" borderId="34" xfId="0" applyFont="1" applyFill="1" applyBorder="1" applyAlignment="1">
      <alignment horizontal="left"/>
    </xf>
    <xf numFmtId="49" fontId="7" fillId="2" borderId="5" xfId="0" applyNumberFormat="1" applyFont="1" applyFill="1" applyBorder="1" applyAlignment="1">
      <alignment horizontal="center" wrapText="1"/>
    </xf>
    <xf numFmtId="181" fontId="7" fillId="2" borderId="5" xfId="0" applyNumberFormat="1" applyFont="1" applyFill="1" applyBorder="1" applyAlignment="1">
      <alignment horizontal="center" wrapText="1"/>
    </xf>
    <xf numFmtId="181" fontId="7" fillId="0" borderId="5" xfId="0" applyNumberFormat="1" applyFont="1" applyFill="1" applyBorder="1" applyAlignment="1">
      <alignment horizontal="center" wrapText="1"/>
    </xf>
    <xf numFmtId="0" fontId="4" fillId="0" borderId="31" xfId="0" applyFont="1" applyFill="1" applyBorder="1" applyAlignment="1">
      <alignment horizontal="center" wrapText="1"/>
    </xf>
    <xf numFmtId="187" fontId="4" fillId="2" borderId="26" xfId="1" applyNumberFormat="1" applyFont="1" applyFill="1" applyBorder="1" applyAlignment="1">
      <alignment horizontal="center"/>
    </xf>
    <xf numFmtId="187" fontId="4" fillId="2" borderId="4" xfId="1" applyNumberFormat="1" applyFont="1" applyFill="1" applyBorder="1" applyAlignment="1">
      <alignment horizontal="center"/>
    </xf>
    <xf numFmtId="0" fontId="8" fillId="2" borderId="5" xfId="0" applyFont="1" applyFill="1" applyBorder="1" applyAlignment="1">
      <alignment horizontal="justify"/>
    </xf>
    <xf numFmtId="0" fontId="17" fillId="2" borderId="5" xfId="0" applyFont="1" applyFill="1" applyBorder="1"/>
    <xf numFmtId="49" fontId="8" fillId="2" borderId="5" xfId="0" applyNumberFormat="1" applyFont="1" applyFill="1" applyBorder="1" applyAlignment="1" applyProtection="1">
      <alignment horizontal="left" vertical="center" wrapText="1"/>
    </xf>
    <xf numFmtId="0" fontId="8" fillId="2" borderId="5" xfId="0" applyFont="1" applyFill="1" applyBorder="1"/>
    <xf numFmtId="0" fontId="18" fillId="2" borderId="0" xfId="0" applyFont="1" applyFill="1"/>
    <xf numFmtId="0" fontId="18" fillId="2" borderId="5" xfId="0" applyFont="1" applyFill="1" applyBorder="1"/>
    <xf numFmtId="0" fontId="4" fillId="2" borderId="29" xfId="1" applyFont="1" applyFill="1" applyBorder="1" applyAlignment="1">
      <alignment horizontal="left" wrapText="1" shrinkToFit="1"/>
    </xf>
    <xf numFmtId="0" fontId="4" fillId="0" borderId="0" xfId="0" applyFont="1" applyAlignment="1">
      <alignment horizontal="center"/>
    </xf>
    <xf numFmtId="181" fontId="4" fillId="0" borderId="0" xfId="0" applyNumberFormat="1" applyFont="1" applyFill="1" applyAlignment="1">
      <alignment horizontal="center"/>
    </xf>
    <xf numFmtId="0" fontId="9" fillId="0" borderId="0" xfId="0" applyFont="1" applyFill="1" applyAlignment="1">
      <alignment horizontal="center"/>
    </xf>
    <xf numFmtId="0" fontId="10" fillId="0" borderId="0" xfId="0" applyFont="1" applyAlignment="1">
      <alignment horizontal="center"/>
    </xf>
  </cellXfs>
  <cellStyles count="3">
    <cellStyle name="Обычный" xfId="0" builtinId="0"/>
    <cellStyle name="Обычный_ИзмПрил 3-4-2006-н" xfId="1"/>
    <cellStyle name="Финансовый"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2"/>
  <sheetViews>
    <sheetView tabSelected="1" view="pageBreakPreview" zoomScale="75" zoomScaleNormal="75" zoomScaleSheetLayoutView="75" workbookViewId="0">
      <selection activeCell="G99" sqref="G99"/>
    </sheetView>
  </sheetViews>
  <sheetFormatPr defaultRowHeight="12.75" x14ac:dyDescent="0.2"/>
  <cols>
    <col min="1" max="1" width="70.7109375" customWidth="1"/>
    <col min="2" max="2" width="6.42578125" customWidth="1"/>
    <col min="3" max="3" width="6.28515625" customWidth="1"/>
    <col min="4" max="4" width="6.7109375" customWidth="1"/>
    <col min="5" max="5" width="12" customWidth="1"/>
    <col min="6" max="6" width="6.28515625" customWidth="1"/>
    <col min="7" max="7" width="12.7109375" customWidth="1"/>
    <col min="8" max="8" width="14.42578125" customWidth="1"/>
    <col min="9" max="9" width="12.28515625" customWidth="1"/>
  </cols>
  <sheetData>
    <row r="1" spans="1:9" ht="15.75" x14ac:dyDescent="0.25">
      <c r="A1" s="2"/>
      <c r="B1" s="2"/>
      <c r="C1" s="1"/>
      <c r="D1" s="109"/>
      <c r="E1" s="110"/>
      <c r="F1" s="110"/>
      <c r="G1" s="110"/>
      <c r="H1" s="191" t="s">
        <v>29</v>
      </c>
      <c r="I1" s="191"/>
    </row>
    <row r="2" spans="1:9" ht="15.75" x14ac:dyDescent="0.25">
      <c r="A2" s="2"/>
      <c r="B2" s="2"/>
      <c r="C2" s="1"/>
      <c r="D2" s="109"/>
      <c r="E2" s="110"/>
      <c r="F2" s="110"/>
      <c r="G2" s="191" t="s">
        <v>46</v>
      </c>
      <c r="H2" s="191"/>
      <c r="I2" s="191"/>
    </row>
    <row r="3" spans="1:9" ht="15.75" x14ac:dyDescent="0.25">
      <c r="A3" s="2"/>
      <c r="B3" s="2"/>
      <c r="C3" s="1"/>
      <c r="D3" s="109"/>
      <c r="E3" s="109"/>
      <c r="F3" s="191" t="s">
        <v>232</v>
      </c>
      <c r="G3" s="191"/>
      <c r="H3" s="191"/>
      <c r="I3" s="191"/>
    </row>
    <row r="4" spans="1:9" ht="15.75" x14ac:dyDescent="0.25">
      <c r="A4" s="2"/>
      <c r="B4" s="2"/>
      <c r="C4" s="1"/>
      <c r="D4" s="109"/>
      <c r="E4" s="109"/>
      <c r="F4" s="109"/>
      <c r="G4" s="192" t="s">
        <v>306</v>
      </c>
      <c r="H4" s="192"/>
      <c r="I4" s="192"/>
    </row>
    <row r="5" spans="1:9" ht="15.75" x14ac:dyDescent="0.25">
      <c r="A5" s="2"/>
      <c r="B5" s="2"/>
      <c r="C5" s="1"/>
      <c r="D5" s="108"/>
      <c r="E5" s="111"/>
      <c r="F5" s="110"/>
      <c r="G5" s="110"/>
      <c r="H5" s="191" t="s">
        <v>149</v>
      </c>
      <c r="I5" s="191"/>
    </row>
    <row r="6" spans="1:9" x14ac:dyDescent="0.2">
      <c r="A6" s="2"/>
      <c r="B6" s="2"/>
      <c r="C6" s="1"/>
      <c r="D6" s="1"/>
      <c r="E6" s="1"/>
      <c r="F6" s="1"/>
      <c r="G6" s="3"/>
      <c r="H6" s="3"/>
      <c r="I6" s="3"/>
    </row>
    <row r="7" spans="1:9" x14ac:dyDescent="0.2">
      <c r="A7" s="2"/>
      <c r="B7" s="2"/>
      <c r="C7" s="1"/>
      <c r="D7" s="1"/>
      <c r="E7" s="1"/>
      <c r="F7" s="1"/>
      <c r="G7" s="3"/>
      <c r="H7" s="3"/>
      <c r="I7" s="3"/>
    </row>
    <row r="8" spans="1:9" ht="18.75" x14ac:dyDescent="0.3">
      <c r="A8" s="193" t="s">
        <v>66</v>
      </c>
      <c r="B8" s="193"/>
      <c r="C8" s="193"/>
      <c r="D8" s="193"/>
      <c r="E8" s="193"/>
      <c r="F8" s="193"/>
      <c r="G8" s="193"/>
      <c r="H8" s="54"/>
      <c r="I8" s="54"/>
    </row>
    <row r="9" spans="1:9" ht="18.75" x14ac:dyDescent="0.3">
      <c r="A9" s="193" t="s">
        <v>233</v>
      </c>
      <c r="B9" s="193"/>
      <c r="C9" s="193"/>
      <c r="D9" s="193"/>
      <c r="E9" s="193"/>
      <c r="F9" s="193"/>
      <c r="G9" s="193"/>
      <c r="H9" s="54"/>
      <c r="I9" s="54"/>
    </row>
    <row r="10" spans="1:9" ht="18.75" x14ac:dyDescent="0.3">
      <c r="A10" s="193" t="s">
        <v>234</v>
      </c>
      <c r="B10" s="193"/>
      <c r="C10" s="193"/>
      <c r="D10" s="193"/>
      <c r="E10" s="193"/>
      <c r="F10" s="193"/>
      <c r="G10" s="193"/>
      <c r="H10" s="54"/>
      <c r="I10" s="54"/>
    </row>
    <row r="11" spans="1:9" ht="18.75" x14ac:dyDescent="0.3">
      <c r="A11" s="193" t="s">
        <v>297</v>
      </c>
      <c r="B11" s="194"/>
      <c r="C11" s="194"/>
      <c r="D11" s="194"/>
      <c r="E11" s="194"/>
      <c r="F11" s="194"/>
      <c r="G11" s="194"/>
      <c r="H11" s="53"/>
      <c r="I11" s="53"/>
    </row>
    <row r="12" spans="1:9" ht="18.75" x14ac:dyDescent="0.3">
      <c r="A12" s="54"/>
      <c r="B12" s="53"/>
      <c r="C12" s="53"/>
      <c r="D12" s="56"/>
      <c r="E12" s="55"/>
      <c r="F12" s="53"/>
      <c r="G12" s="53"/>
      <c r="H12" s="53"/>
      <c r="I12" s="53"/>
    </row>
    <row r="13" spans="1:9" ht="5.25" customHeight="1" thickBot="1" x14ac:dyDescent="0.25">
      <c r="A13" s="2"/>
      <c r="B13" s="2"/>
      <c r="C13" s="1"/>
      <c r="D13" s="1"/>
      <c r="E13" s="1"/>
      <c r="F13" s="1"/>
      <c r="G13" s="3"/>
      <c r="H13" s="3"/>
      <c r="I13" s="3"/>
    </row>
    <row r="14" spans="1:9" ht="60.75" customHeight="1" thickBot="1" x14ac:dyDescent="0.25">
      <c r="A14" s="39" t="s">
        <v>14</v>
      </c>
      <c r="B14" s="4" t="s">
        <v>67</v>
      </c>
      <c r="C14" s="5" t="s">
        <v>16</v>
      </c>
      <c r="D14" s="6" t="s">
        <v>17</v>
      </c>
      <c r="E14" s="5" t="s">
        <v>15</v>
      </c>
      <c r="F14" s="6" t="s">
        <v>18</v>
      </c>
      <c r="G14" s="84" t="s">
        <v>298</v>
      </c>
      <c r="H14" s="84" t="s">
        <v>237</v>
      </c>
      <c r="I14" s="112" t="s">
        <v>299</v>
      </c>
    </row>
    <row r="15" spans="1:9" ht="13.5" customHeight="1" thickBot="1" x14ac:dyDescent="0.25">
      <c r="A15" s="39">
        <v>1</v>
      </c>
      <c r="B15" s="4">
        <v>2</v>
      </c>
      <c r="C15" s="5">
        <v>3</v>
      </c>
      <c r="D15" s="6">
        <v>4</v>
      </c>
      <c r="E15" s="5">
        <v>5</v>
      </c>
      <c r="F15" s="6">
        <v>6</v>
      </c>
      <c r="G15" s="85">
        <v>7</v>
      </c>
      <c r="H15" s="85">
        <v>7</v>
      </c>
      <c r="I15" s="113">
        <v>7</v>
      </c>
    </row>
    <row r="16" spans="1:9" ht="19.5" customHeight="1" thickBot="1" x14ac:dyDescent="0.3">
      <c r="A16" s="177" t="s">
        <v>30</v>
      </c>
      <c r="B16" s="181"/>
      <c r="C16" s="7"/>
      <c r="D16" s="8"/>
      <c r="E16" s="7"/>
      <c r="F16" s="8"/>
      <c r="G16" s="86">
        <f>G17+G65+G94+G115+G208+G213+G227+G238+G73+G250</f>
        <v>101716.7</v>
      </c>
      <c r="H16" s="86">
        <f>H17+H65+H94+H115+H208+H213+H227+H238+H73</f>
        <v>69722.400000000009</v>
      </c>
      <c r="I16" s="86">
        <f>I17+I65+I94+I115+I208+I213+I227+I238+I73</f>
        <v>72201.799999999988</v>
      </c>
    </row>
    <row r="17" spans="1:9" ht="21" customHeight="1" x14ac:dyDescent="0.25">
      <c r="A17" s="106" t="s">
        <v>24</v>
      </c>
      <c r="B17" s="98"/>
      <c r="C17" s="174" t="s">
        <v>38</v>
      </c>
      <c r="D17" s="175" t="s">
        <v>43</v>
      </c>
      <c r="E17" s="174" t="s">
        <v>23</v>
      </c>
      <c r="F17" s="175" t="s">
        <v>23</v>
      </c>
      <c r="G17" s="176">
        <f>G18+G22+G32+G43+G48</f>
        <v>33434.5</v>
      </c>
      <c r="H17" s="176">
        <f>H18+H22+H32+H43+H48</f>
        <v>33833.100000000006</v>
      </c>
      <c r="I17" s="176">
        <f>I18+I22+I32+I43+I48</f>
        <v>35278.199999999997</v>
      </c>
    </row>
    <row r="18" spans="1:9" ht="34.5" customHeight="1" x14ac:dyDescent="0.25">
      <c r="A18" s="31" t="s">
        <v>258</v>
      </c>
      <c r="B18" s="18">
        <v>955</v>
      </c>
      <c r="C18" s="27" t="s">
        <v>38</v>
      </c>
      <c r="D18" s="27" t="s">
        <v>45</v>
      </c>
      <c r="E18" s="99"/>
      <c r="F18" s="99"/>
      <c r="G18" s="180">
        <f t="shared" ref="G18:I20" si="0">G19</f>
        <v>4038.9</v>
      </c>
      <c r="H18" s="180">
        <f t="shared" si="0"/>
        <v>4220.7</v>
      </c>
      <c r="I18" s="180">
        <f t="shared" si="0"/>
        <v>4410.5</v>
      </c>
    </row>
    <row r="19" spans="1:9" ht="38.25" customHeight="1" x14ac:dyDescent="0.25">
      <c r="A19" s="51" t="s">
        <v>53</v>
      </c>
      <c r="B19" s="18">
        <v>955</v>
      </c>
      <c r="C19" s="27" t="s">
        <v>38</v>
      </c>
      <c r="D19" s="27" t="s">
        <v>45</v>
      </c>
      <c r="E19" s="40" t="s">
        <v>259</v>
      </c>
      <c r="F19" s="99"/>
      <c r="G19" s="180">
        <f t="shared" si="0"/>
        <v>4038.9</v>
      </c>
      <c r="H19" s="180">
        <f t="shared" si="0"/>
        <v>4220.7</v>
      </c>
      <c r="I19" s="180">
        <f t="shared" si="0"/>
        <v>4410.5</v>
      </c>
    </row>
    <row r="20" spans="1:9" ht="41.25" customHeight="1" x14ac:dyDescent="0.25">
      <c r="A20" s="59" t="s">
        <v>63</v>
      </c>
      <c r="B20" s="18">
        <v>955</v>
      </c>
      <c r="C20" s="27" t="s">
        <v>38</v>
      </c>
      <c r="D20" s="27" t="s">
        <v>45</v>
      </c>
      <c r="E20" s="15" t="s">
        <v>260</v>
      </c>
      <c r="F20" s="99"/>
      <c r="G20" s="180">
        <f t="shared" si="0"/>
        <v>4038.9</v>
      </c>
      <c r="H20" s="180">
        <f t="shared" si="0"/>
        <v>4220.7</v>
      </c>
      <c r="I20" s="180">
        <f t="shared" si="0"/>
        <v>4410.5</v>
      </c>
    </row>
    <row r="21" spans="1:9" s="138" customFormat="1" ht="36.75" customHeight="1" x14ac:dyDescent="0.25">
      <c r="A21" s="159" t="s">
        <v>74</v>
      </c>
      <c r="B21" s="18">
        <v>955</v>
      </c>
      <c r="C21" s="178" t="s">
        <v>38</v>
      </c>
      <c r="D21" s="178" t="s">
        <v>45</v>
      </c>
      <c r="E21" s="143" t="s">
        <v>261</v>
      </c>
      <c r="F21" s="178" t="s">
        <v>58</v>
      </c>
      <c r="G21" s="179">
        <v>4038.9</v>
      </c>
      <c r="H21" s="179">
        <v>4220.7</v>
      </c>
      <c r="I21" s="179">
        <v>4410.5</v>
      </c>
    </row>
    <row r="22" spans="1:9" ht="31.5" customHeight="1" x14ac:dyDescent="0.25">
      <c r="A22" s="31" t="s">
        <v>69</v>
      </c>
      <c r="B22" s="18">
        <v>955</v>
      </c>
      <c r="C22" s="40" t="s">
        <v>38</v>
      </c>
      <c r="D22" s="40" t="s">
        <v>47</v>
      </c>
      <c r="E22" s="40"/>
      <c r="F22" s="40"/>
      <c r="G22" s="88">
        <f t="shared" ref="G22:I23" si="1">G23</f>
        <v>2356.9</v>
      </c>
      <c r="H22" s="88">
        <f t="shared" si="1"/>
        <v>2290.2000000000003</v>
      </c>
      <c r="I22" s="115">
        <f t="shared" si="1"/>
        <v>2376.5</v>
      </c>
    </row>
    <row r="23" spans="1:9" ht="31.5" customHeight="1" x14ac:dyDescent="0.25">
      <c r="A23" s="51" t="s">
        <v>53</v>
      </c>
      <c r="B23" s="18">
        <v>955</v>
      </c>
      <c r="C23" s="40" t="s">
        <v>38</v>
      </c>
      <c r="D23" s="40" t="s">
        <v>47</v>
      </c>
      <c r="E23" s="40" t="s">
        <v>259</v>
      </c>
      <c r="F23" s="40"/>
      <c r="G23" s="88">
        <f t="shared" si="1"/>
        <v>2356.9</v>
      </c>
      <c r="H23" s="88">
        <f>H24</f>
        <v>2290.2000000000003</v>
      </c>
      <c r="I23" s="115">
        <f t="shared" si="1"/>
        <v>2376.5</v>
      </c>
    </row>
    <row r="24" spans="1:9" ht="32.25" customHeight="1" x14ac:dyDescent="0.25">
      <c r="A24" s="59" t="s">
        <v>63</v>
      </c>
      <c r="B24" s="12">
        <v>955</v>
      </c>
      <c r="C24" s="15" t="s">
        <v>38</v>
      </c>
      <c r="D24" s="15" t="s">
        <v>47</v>
      </c>
      <c r="E24" s="15" t="s">
        <v>260</v>
      </c>
      <c r="F24" s="15"/>
      <c r="G24" s="83">
        <f>G25+G29</f>
        <v>2356.9</v>
      </c>
      <c r="H24" s="83">
        <f>H25+H29</f>
        <v>2290.2000000000003</v>
      </c>
      <c r="I24" s="71">
        <f>I25+I29</f>
        <v>2376.5</v>
      </c>
    </row>
    <row r="25" spans="1:9" ht="32.25" customHeight="1" x14ac:dyDescent="0.25">
      <c r="A25" s="32" t="s">
        <v>39</v>
      </c>
      <c r="B25" s="12">
        <v>955</v>
      </c>
      <c r="C25" s="15" t="s">
        <v>38</v>
      </c>
      <c r="D25" s="15" t="s">
        <v>47</v>
      </c>
      <c r="E25" s="143" t="s">
        <v>262</v>
      </c>
      <c r="F25" s="15"/>
      <c r="G25" s="83">
        <f>G26+G27+G28</f>
        <v>2326</v>
      </c>
      <c r="H25" s="83">
        <f>H26+H27+H28</f>
        <v>2259.3000000000002</v>
      </c>
      <c r="I25" s="71">
        <f>I26+I27+I28</f>
        <v>2345.6</v>
      </c>
    </row>
    <row r="26" spans="1:9" ht="29.25" customHeight="1" x14ac:dyDescent="0.25">
      <c r="A26" s="36" t="s">
        <v>74</v>
      </c>
      <c r="B26" s="18">
        <v>955</v>
      </c>
      <c r="C26" s="40" t="s">
        <v>38</v>
      </c>
      <c r="D26" s="41" t="s">
        <v>47</v>
      </c>
      <c r="E26" s="143" t="s">
        <v>262</v>
      </c>
      <c r="F26" s="15" t="s">
        <v>58</v>
      </c>
      <c r="G26" s="76">
        <v>2111.1</v>
      </c>
      <c r="H26" s="76">
        <v>2066.4</v>
      </c>
      <c r="I26" s="76">
        <v>2152.6999999999998</v>
      </c>
    </row>
    <row r="27" spans="1:9" ht="33.75" customHeight="1" x14ac:dyDescent="0.25">
      <c r="A27" s="58" t="s">
        <v>75</v>
      </c>
      <c r="B27" s="18">
        <v>955</v>
      </c>
      <c r="C27" s="40" t="s">
        <v>38</v>
      </c>
      <c r="D27" s="41" t="s">
        <v>47</v>
      </c>
      <c r="E27" s="143" t="s">
        <v>262</v>
      </c>
      <c r="F27" s="40" t="s">
        <v>57</v>
      </c>
      <c r="G27" s="76">
        <v>205</v>
      </c>
      <c r="H27" s="76">
        <v>183</v>
      </c>
      <c r="I27" s="76">
        <v>183</v>
      </c>
    </row>
    <row r="28" spans="1:9" ht="18" customHeight="1" x14ac:dyDescent="0.25">
      <c r="A28" s="36" t="s">
        <v>78</v>
      </c>
      <c r="B28" s="18">
        <v>955</v>
      </c>
      <c r="C28" s="40" t="s">
        <v>38</v>
      </c>
      <c r="D28" s="41" t="s">
        <v>47</v>
      </c>
      <c r="E28" s="143" t="s">
        <v>262</v>
      </c>
      <c r="F28" s="40" t="s">
        <v>59</v>
      </c>
      <c r="G28" s="76">
        <v>9.9</v>
      </c>
      <c r="H28" s="76">
        <v>9.9</v>
      </c>
      <c r="I28" s="76">
        <v>9.9</v>
      </c>
    </row>
    <row r="29" spans="1:9" ht="20.25" customHeight="1" x14ac:dyDescent="0.25">
      <c r="A29" s="36" t="s">
        <v>64</v>
      </c>
      <c r="B29" s="18">
        <v>955</v>
      </c>
      <c r="C29" s="40" t="s">
        <v>38</v>
      </c>
      <c r="D29" s="41" t="s">
        <v>47</v>
      </c>
      <c r="E29" s="143" t="s">
        <v>264</v>
      </c>
      <c r="F29" s="15"/>
      <c r="G29" s="76">
        <f t="shared" ref="G29:I30" si="2">G30</f>
        <v>30.9</v>
      </c>
      <c r="H29" s="76">
        <f t="shared" si="2"/>
        <v>30.9</v>
      </c>
      <c r="I29" s="76">
        <f t="shared" si="2"/>
        <v>30.9</v>
      </c>
    </row>
    <row r="30" spans="1:9" ht="34.5" customHeight="1" x14ac:dyDescent="0.25">
      <c r="A30" s="66" t="s">
        <v>99</v>
      </c>
      <c r="B30" s="18">
        <v>955</v>
      </c>
      <c r="C30" s="15" t="s">
        <v>38</v>
      </c>
      <c r="D30" s="15" t="s">
        <v>47</v>
      </c>
      <c r="E30" s="15" t="s">
        <v>263</v>
      </c>
      <c r="F30" s="15"/>
      <c r="G30" s="76">
        <f t="shared" si="2"/>
        <v>30.9</v>
      </c>
      <c r="H30" s="76">
        <f t="shared" si="2"/>
        <v>30.9</v>
      </c>
      <c r="I30" s="76">
        <f t="shared" si="2"/>
        <v>30.9</v>
      </c>
    </row>
    <row r="31" spans="1:9" ht="18" customHeight="1" x14ac:dyDescent="0.25">
      <c r="A31" s="65" t="s">
        <v>61</v>
      </c>
      <c r="B31" s="19">
        <v>955</v>
      </c>
      <c r="C31" s="15" t="s">
        <v>38</v>
      </c>
      <c r="D31" s="15" t="s">
        <v>47</v>
      </c>
      <c r="E31" s="15" t="s">
        <v>263</v>
      </c>
      <c r="F31" s="15" t="s">
        <v>98</v>
      </c>
      <c r="G31" s="76">
        <v>30.9</v>
      </c>
      <c r="H31" s="76">
        <v>30.9</v>
      </c>
      <c r="I31" s="76">
        <v>30.9</v>
      </c>
    </row>
    <row r="32" spans="1:9" ht="46.5" customHeight="1" x14ac:dyDescent="0.25">
      <c r="A32" s="33" t="s">
        <v>52</v>
      </c>
      <c r="B32" s="18">
        <v>902</v>
      </c>
      <c r="C32" s="40" t="s">
        <v>38</v>
      </c>
      <c r="D32" s="41" t="s">
        <v>48</v>
      </c>
      <c r="E32" s="40" t="s">
        <v>23</v>
      </c>
      <c r="F32" s="41" t="s">
        <v>23</v>
      </c>
      <c r="G32" s="88">
        <f t="shared" ref="G32:I34" si="3">G33</f>
        <v>23325.7</v>
      </c>
      <c r="H32" s="88">
        <f t="shared" si="3"/>
        <v>23959.4</v>
      </c>
      <c r="I32" s="115">
        <f t="shared" si="3"/>
        <v>25093.399999999998</v>
      </c>
    </row>
    <row r="33" spans="1:9" ht="33" customHeight="1" x14ac:dyDescent="0.25">
      <c r="A33" s="51" t="s">
        <v>53</v>
      </c>
      <c r="B33" s="18">
        <v>902</v>
      </c>
      <c r="C33" s="40" t="s">
        <v>38</v>
      </c>
      <c r="D33" s="41" t="s">
        <v>48</v>
      </c>
      <c r="E33" s="40" t="s">
        <v>259</v>
      </c>
      <c r="F33" s="41"/>
      <c r="G33" s="88">
        <f t="shared" si="3"/>
        <v>23325.7</v>
      </c>
      <c r="H33" s="88">
        <f t="shared" si="3"/>
        <v>23959.4</v>
      </c>
      <c r="I33" s="115">
        <f t="shared" si="3"/>
        <v>25093.399999999998</v>
      </c>
    </row>
    <row r="34" spans="1:9" ht="35.25" customHeight="1" x14ac:dyDescent="0.25">
      <c r="A34" s="59" t="s">
        <v>63</v>
      </c>
      <c r="B34" s="12">
        <v>902</v>
      </c>
      <c r="C34" s="15" t="s">
        <v>38</v>
      </c>
      <c r="D34" s="25" t="s">
        <v>48</v>
      </c>
      <c r="E34" s="15" t="s">
        <v>260</v>
      </c>
      <c r="F34" s="25"/>
      <c r="G34" s="83">
        <f t="shared" si="3"/>
        <v>23325.7</v>
      </c>
      <c r="H34" s="83">
        <f t="shared" si="3"/>
        <v>23959.4</v>
      </c>
      <c r="I34" s="71">
        <f t="shared" si="3"/>
        <v>25093.399999999998</v>
      </c>
    </row>
    <row r="35" spans="1:9" ht="24" customHeight="1" x14ac:dyDescent="0.25">
      <c r="A35" s="65" t="s">
        <v>80</v>
      </c>
      <c r="B35" s="12">
        <v>902</v>
      </c>
      <c r="C35" s="15" t="s">
        <v>38</v>
      </c>
      <c r="D35" s="25" t="s">
        <v>48</v>
      </c>
      <c r="E35" s="40" t="s">
        <v>259</v>
      </c>
      <c r="F35" s="25"/>
      <c r="G35" s="83">
        <f>G36+G40</f>
        <v>23325.7</v>
      </c>
      <c r="H35" s="83">
        <f>H36+H40</f>
        <v>23959.4</v>
      </c>
      <c r="I35" s="71">
        <f>I36+I40</f>
        <v>25093.399999999998</v>
      </c>
    </row>
    <row r="36" spans="1:9" ht="30.75" customHeight="1" x14ac:dyDescent="0.25">
      <c r="A36" s="32" t="s">
        <v>39</v>
      </c>
      <c r="B36" s="12">
        <v>902</v>
      </c>
      <c r="C36" s="15" t="s">
        <v>38</v>
      </c>
      <c r="D36" s="25" t="s">
        <v>48</v>
      </c>
      <c r="E36" s="143" t="s">
        <v>262</v>
      </c>
      <c r="F36" s="25"/>
      <c r="G36" s="71">
        <f>SUM(G37:G39)</f>
        <v>23216.5</v>
      </c>
      <c r="H36" s="71">
        <f>SUM(H37:H39)</f>
        <v>23850.2</v>
      </c>
      <c r="I36" s="71">
        <f>SUM(I37:I39)</f>
        <v>24984.199999999997</v>
      </c>
    </row>
    <row r="37" spans="1:9" ht="31.5" customHeight="1" x14ac:dyDescent="0.25">
      <c r="A37" s="36" t="s">
        <v>74</v>
      </c>
      <c r="B37" s="12">
        <v>902</v>
      </c>
      <c r="C37" s="15" t="s">
        <v>38</v>
      </c>
      <c r="D37" s="25" t="s">
        <v>48</v>
      </c>
      <c r="E37" s="143" t="s">
        <v>262</v>
      </c>
      <c r="F37" s="15" t="s">
        <v>58</v>
      </c>
      <c r="G37" s="76">
        <v>20953.2</v>
      </c>
      <c r="H37" s="76">
        <v>21400.400000000001</v>
      </c>
      <c r="I37" s="76">
        <v>22363.3</v>
      </c>
    </row>
    <row r="38" spans="1:9" ht="33" customHeight="1" x14ac:dyDescent="0.25">
      <c r="A38" s="58" t="s">
        <v>75</v>
      </c>
      <c r="B38" s="12">
        <v>902</v>
      </c>
      <c r="C38" s="15" t="s">
        <v>38</v>
      </c>
      <c r="D38" s="25" t="s">
        <v>48</v>
      </c>
      <c r="E38" s="143" t="s">
        <v>262</v>
      </c>
      <c r="F38" s="15" t="s">
        <v>57</v>
      </c>
      <c r="G38" s="76">
        <f>2142.2+100</f>
        <v>2242.1999999999998</v>
      </c>
      <c r="H38" s="76">
        <v>2428.6999999999998</v>
      </c>
      <c r="I38" s="76">
        <v>2599.8000000000002</v>
      </c>
    </row>
    <row r="39" spans="1:9" ht="20.25" customHeight="1" x14ac:dyDescent="0.25">
      <c r="A39" s="36" t="s">
        <v>78</v>
      </c>
      <c r="B39" s="12">
        <v>902</v>
      </c>
      <c r="C39" s="15" t="s">
        <v>38</v>
      </c>
      <c r="D39" s="25" t="s">
        <v>48</v>
      </c>
      <c r="E39" s="143" t="s">
        <v>262</v>
      </c>
      <c r="F39" s="15" t="s">
        <v>59</v>
      </c>
      <c r="G39" s="76">
        <v>21.1</v>
      </c>
      <c r="H39" s="76">
        <v>21.1</v>
      </c>
      <c r="I39" s="76">
        <v>21.1</v>
      </c>
    </row>
    <row r="40" spans="1:9" ht="21" customHeight="1" x14ac:dyDescent="0.25">
      <c r="A40" s="36" t="s">
        <v>64</v>
      </c>
      <c r="B40" s="16">
        <v>902</v>
      </c>
      <c r="C40" s="17" t="s">
        <v>38</v>
      </c>
      <c r="D40" s="29" t="s">
        <v>48</v>
      </c>
      <c r="E40" s="146" t="s">
        <v>264</v>
      </c>
      <c r="F40" s="29"/>
      <c r="G40" s="89">
        <f t="shared" ref="G40:I41" si="4">G41</f>
        <v>109.2</v>
      </c>
      <c r="H40" s="89">
        <f t="shared" si="4"/>
        <v>109.2</v>
      </c>
      <c r="I40" s="116">
        <f t="shared" si="4"/>
        <v>109.2</v>
      </c>
    </row>
    <row r="41" spans="1:9" ht="33" customHeight="1" x14ac:dyDescent="0.25">
      <c r="A41" s="36" t="s">
        <v>60</v>
      </c>
      <c r="B41" s="16">
        <v>902</v>
      </c>
      <c r="C41" s="17" t="s">
        <v>38</v>
      </c>
      <c r="D41" s="29" t="s">
        <v>48</v>
      </c>
      <c r="E41" s="146" t="s">
        <v>264</v>
      </c>
      <c r="F41" s="29"/>
      <c r="G41" s="89">
        <f t="shared" si="4"/>
        <v>109.2</v>
      </c>
      <c r="H41" s="89">
        <f t="shared" si="4"/>
        <v>109.2</v>
      </c>
      <c r="I41" s="116">
        <f t="shared" si="4"/>
        <v>109.2</v>
      </c>
    </row>
    <row r="42" spans="1:9" ht="19.5" customHeight="1" x14ac:dyDescent="0.25">
      <c r="A42" s="36" t="s">
        <v>61</v>
      </c>
      <c r="B42" s="16">
        <v>902</v>
      </c>
      <c r="C42" s="17" t="s">
        <v>38</v>
      </c>
      <c r="D42" s="29" t="s">
        <v>48</v>
      </c>
      <c r="E42" s="146" t="s">
        <v>264</v>
      </c>
      <c r="F42" s="15">
        <v>540</v>
      </c>
      <c r="G42" s="76">
        <v>109.2</v>
      </c>
      <c r="H42" s="76">
        <v>109.2</v>
      </c>
      <c r="I42" s="76">
        <v>109.2</v>
      </c>
    </row>
    <row r="43" spans="1:9" ht="19.5" customHeight="1" x14ac:dyDescent="0.25">
      <c r="A43" s="128" t="s">
        <v>122</v>
      </c>
      <c r="B43" s="165">
        <v>902</v>
      </c>
      <c r="C43" s="166" t="s">
        <v>38</v>
      </c>
      <c r="D43" s="167" t="s">
        <v>41</v>
      </c>
      <c r="E43" s="131"/>
      <c r="F43" s="131"/>
      <c r="G43" s="164">
        <f t="shared" ref="G43:I46" si="5">G44</f>
        <v>100</v>
      </c>
      <c r="H43" s="164">
        <f t="shared" si="5"/>
        <v>100</v>
      </c>
      <c r="I43" s="164">
        <f t="shared" si="5"/>
        <v>100</v>
      </c>
    </row>
    <row r="44" spans="1:9" ht="30" customHeight="1" x14ac:dyDescent="0.25">
      <c r="A44" s="51" t="s">
        <v>53</v>
      </c>
      <c r="B44" s="16">
        <v>902</v>
      </c>
      <c r="C44" s="17" t="s">
        <v>38</v>
      </c>
      <c r="D44" s="29" t="s">
        <v>41</v>
      </c>
      <c r="E44" s="40" t="s">
        <v>259</v>
      </c>
      <c r="F44" s="15"/>
      <c r="G44" s="76">
        <f t="shared" si="5"/>
        <v>100</v>
      </c>
      <c r="H44" s="76">
        <f t="shared" si="5"/>
        <v>100</v>
      </c>
      <c r="I44" s="76">
        <f t="shared" si="5"/>
        <v>100</v>
      </c>
    </row>
    <row r="45" spans="1:9" ht="30" customHeight="1" x14ac:dyDescent="0.25">
      <c r="A45" s="59" t="s">
        <v>63</v>
      </c>
      <c r="B45" s="16">
        <v>902</v>
      </c>
      <c r="C45" s="17" t="s">
        <v>38</v>
      </c>
      <c r="D45" s="29" t="s">
        <v>41</v>
      </c>
      <c r="E45" s="15" t="s">
        <v>260</v>
      </c>
      <c r="F45" s="15"/>
      <c r="G45" s="76">
        <f t="shared" si="5"/>
        <v>100</v>
      </c>
      <c r="H45" s="76">
        <f t="shared" si="5"/>
        <v>100</v>
      </c>
      <c r="I45" s="76">
        <f t="shared" si="5"/>
        <v>100</v>
      </c>
    </row>
    <row r="46" spans="1:9" ht="29.25" customHeight="1" x14ac:dyDescent="0.25">
      <c r="A46" s="65" t="s">
        <v>107</v>
      </c>
      <c r="B46" s="16">
        <v>902</v>
      </c>
      <c r="C46" s="17" t="s">
        <v>38</v>
      </c>
      <c r="D46" s="29" t="s">
        <v>41</v>
      </c>
      <c r="E46" s="17" t="s">
        <v>265</v>
      </c>
      <c r="F46" s="15"/>
      <c r="G46" s="76">
        <f t="shared" si="5"/>
        <v>100</v>
      </c>
      <c r="H46" s="76">
        <f t="shared" si="5"/>
        <v>100</v>
      </c>
      <c r="I46" s="76">
        <f t="shared" si="5"/>
        <v>100</v>
      </c>
    </row>
    <row r="47" spans="1:9" ht="19.5" customHeight="1" x14ac:dyDescent="0.25">
      <c r="A47" s="36" t="s">
        <v>123</v>
      </c>
      <c r="B47" s="16">
        <v>902</v>
      </c>
      <c r="C47" s="17" t="s">
        <v>38</v>
      </c>
      <c r="D47" s="29" t="s">
        <v>41</v>
      </c>
      <c r="E47" s="17" t="s">
        <v>265</v>
      </c>
      <c r="F47" s="15" t="s">
        <v>124</v>
      </c>
      <c r="G47" s="76">
        <v>100</v>
      </c>
      <c r="H47" s="76">
        <v>100</v>
      </c>
      <c r="I47" s="76">
        <v>100</v>
      </c>
    </row>
    <row r="48" spans="1:9" ht="23.25" customHeight="1" x14ac:dyDescent="0.25">
      <c r="A48" s="82" t="s">
        <v>73</v>
      </c>
      <c r="B48" s="165">
        <v>902</v>
      </c>
      <c r="C48" s="166" t="s">
        <v>38</v>
      </c>
      <c r="D48" s="167" t="s">
        <v>71</v>
      </c>
      <c r="E48" s="166"/>
      <c r="F48" s="167"/>
      <c r="G48" s="168">
        <f>G49+G53+G59</f>
        <v>3613</v>
      </c>
      <c r="H48" s="168">
        <f>H49+H53+H59</f>
        <v>3262.8</v>
      </c>
      <c r="I48" s="168">
        <f>I49+I53+I59</f>
        <v>3297.8</v>
      </c>
    </row>
    <row r="49" spans="1:9" ht="81.75" customHeight="1" x14ac:dyDescent="0.25">
      <c r="A49" s="32" t="s">
        <v>238</v>
      </c>
      <c r="B49" s="12">
        <v>902</v>
      </c>
      <c r="C49" s="15" t="s">
        <v>38</v>
      </c>
      <c r="D49" s="25" t="s">
        <v>71</v>
      </c>
      <c r="E49" s="15" t="s">
        <v>85</v>
      </c>
      <c r="F49" s="25"/>
      <c r="G49" s="83">
        <f>G50</f>
        <v>3454.5</v>
      </c>
      <c r="H49" s="83">
        <f>H50</f>
        <v>3174.3</v>
      </c>
      <c r="I49" s="71">
        <f>I50</f>
        <v>3209.3</v>
      </c>
    </row>
    <row r="50" spans="1:9" ht="36.75" customHeight="1" x14ac:dyDescent="0.25">
      <c r="A50" s="66" t="s">
        <v>172</v>
      </c>
      <c r="B50" s="12">
        <v>902</v>
      </c>
      <c r="C50" s="15" t="s">
        <v>38</v>
      </c>
      <c r="D50" s="25" t="s">
        <v>71</v>
      </c>
      <c r="E50" s="15" t="s">
        <v>171</v>
      </c>
      <c r="F50" s="25"/>
      <c r="G50" s="83">
        <f>G51+G52</f>
        <v>3454.5</v>
      </c>
      <c r="H50" s="83">
        <f>H51+H52</f>
        <v>3174.3</v>
      </c>
      <c r="I50" s="71">
        <f>I51+I52</f>
        <v>3209.3</v>
      </c>
    </row>
    <row r="51" spans="1:9" ht="31.5" customHeight="1" x14ac:dyDescent="0.25">
      <c r="A51" s="62" t="s">
        <v>136</v>
      </c>
      <c r="B51" s="12">
        <v>902</v>
      </c>
      <c r="C51" s="15" t="s">
        <v>38</v>
      </c>
      <c r="D51" s="25" t="s">
        <v>71</v>
      </c>
      <c r="E51" s="15" t="s">
        <v>175</v>
      </c>
      <c r="F51" s="25" t="s">
        <v>57</v>
      </c>
      <c r="G51" s="77">
        <v>2500</v>
      </c>
      <c r="H51" s="77">
        <v>2504.5</v>
      </c>
      <c r="I51" s="76">
        <v>2509.3000000000002</v>
      </c>
    </row>
    <row r="52" spans="1:9" ht="31.5" customHeight="1" x14ac:dyDescent="0.25">
      <c r="A52" s="154" t="s">
        <v>228</v>
      </c>
      <c r="B52" s="12">
        <v>902</v>
      </c>
      <c r="C52" s="15" t="s">
        <v>38</v>
      </c>
      <c r="D52" s="15" t="s">
        <v>71</v>
      </c>
      <c r="E52" s="15" t="s">
        <v>174</v>
      </c>
      <c r="F52" s="15" t="s">
        <v>57</v>
      </c>
      <c r="G52" s="76">
        <f>641+313.5</f>
        <v>954.5</v>
      </c>
      <c r="H52" s="76">
        <v>669.8</v>
      </c>
      <c r="I52" s="76">
        <v>700</v>
      </c>
    </row>
    <row r="53" spans="1:9" ht="21.75" customHeight="1" x14ac:dyDescent="0.25">
      <c r="A53" s="67" t="s">
        <v>154</v>
      </c>
      <c r="B53" s="12">
        <v>902</v>
      </c>
      <c r="C53" s="15" t="s">
        <v>38</v>
      </c>
      <c r="D53" s="15" t="s">
        <v>71</v>
      </c>
      <c r="E53" s="15" t="s">
        <v>157</v>
      </c>
      <c r="F53" s="15"/>
      <c r="G53" s="83">
        <f>G55+G57</f>
        <v>125</v>
      </c>
      <c r="H53" s="83">
        <f>H55+H57</f>
        <v>85</v>
      </c>
      <c r="I53" s="83">
        <f>I55+I57</f>
        <v>85</v>
      </c>
    </row>
    <row r="54" spans="1:9" ht="47.25" customHeight="1" x14ac:dyDescent="0.25">
      <c r="A54" s="67" t="s">
        <v>239</v>
      </c>
      <c r="B54" s="12">
        <v>902</v>
      </c>
      <c r="C54" s="15" t="s">
        <v>38</v>
      </c>
      <c r="D54" s="15" t="s">
        <v>71</v>
      </c>
      <c r="E54" s="15" t="s">
        <v>158</v>
      </c>
      <c r="F54" s="15"/>
      <c r="G54" s="83">
        <f t="shared" ref="G54:I55" si="6">G55</f>
        <v>125</v>
      </c>
      <c r="H54" s="83">
        <f t="shared" si="6"/>
        <v>85</v>
      </c>
      <c r="I54" s="71">
        <f t="shared" si="6"/>
        <v>85</v>
      </c>
    </row>
    <row r="55" spans="1:9" ht="38.25" customHeight="1" x14ac:dyDescent="0.25">
      <c r="A55" s="72" t="s">
        <v>5</v>
      </c>
      <c r="B55" s="12">
        <v>902</v>
      </c>
      <c r="C55" s="15" t="s">
        <v>38</v>
      </c>
      <c r="D55" s="15" t="s">
        <v>71</v>
      </c>
      <c r="E55" s="15" t="s">
        <v>159</v>
      </c>
      <c r="F55" s="15"/>
      <c r="G55" s="83">
        <f t="shared" si="6"/>
        <v>125</v>
      </c>
      <c r="H55" s="83">
        <f t="shared" si="6"/>
        <v>85</v>
      </c>
      <c r="I55" s="71">
        <f t="shared" si="6"/>
        <v>85</v>
      </c>
    </row>
    <row r="56" spans="1:9" ht="31.5" customHeight="1" x14ac:dyDescent="0.25">
      <c r="A56" s="58" t="s">
        <v>111</v>
      </c>
      <c r="B56" s="12">
        <v>902</v>
      </c>
      <c r="C56" s="15" t="s">
        <v>38</v>
      </c>
      <c r="D56" s="25" t="s">
        <v>71</v>
      </c>
      <c r="E56" s="15" t="s">
        <v>159</v>
      </c>
      <c r="F56" s="15" t="s">
        <v>58</v>
      </c>
      <c r="G56" s="76">
        <v>125</v>
      </c>
      <c r="H56" s="76">
        <v>85</v>
      </c>
      <c r="I56" s="76">
        <v>85</v>
      </c>
    </row>
    <row r="57" spans="1:9" ht="31.5" customHeight="1" x14ac:dyDescent="0.25">
      <c r="A57" s="72" t="s">
        <v>121</v>
      </c>
      <c r="B57" s="12">
        <v>902</v>
      </c>
      <c r="C57" s="15" t="s">
        <v>38</v>
      </c>
      <c r="D57" s="25" t="s">
        <v>71</v>
      </c>
      <c r="E57" s="15" t="s">
        <v>160</v>
      </c>
      <c r="F57" s="15"/>
      <c r="G57" s="76">
        <f>G58</f>
        <v>0</v>
      </c>
      <c r="H57" s="76">
        <f>H58</f>
        <v>0</v>
      </c>
      <c r="I57" s="76">
        <f>I58</f>
        <v>0</v>
      </c>
    </row>
    <row r="58" spans="1:9" ht="31.5" customHeight="1" x14ac:dyDescent="0.25">
      <c r="A58" s="58" t="s">
        <v>111</v>
      </c>
      <c r="B58" s="12">
        <v>902</v>
      </c>
      <c r="C58" s="15" t="s">
        <v>38</v>
      </c>
      <c r="D58" s="25" t="s">
        <v>71</v>
      </c>
      <c r="E58" s="15" t="s">
        <v>160</v>
      </c>
      <c r="F58" s="15" t="s">
        <v>58</v>
      </c>
      <c r="G58" s="76">
        <v>0</v>
      </c>
      <c r="H58" s="76">
        <v>0</v>
      </c>
      <c r="I58" s="76">
        <v>0</v>
      </c>
    </row>
    <row r="59" spans="1:9" ht="31.5" customHeight="1" x14ac:dyDescent="0.25">
      <c r="A59" s="51" t="s">
        <v>53</v>
      </c>
      <c r="B59" s="12">
        <v>902</v>
      </c>
      <c r="C59" s="15" t="s">
        <v>38</v>
      </c>
      <c r="D59" s="15" t="s">
        <v>71</v>
      </c>
      <c r="E59" s="40" t="s">
        <v>259</v>
      </c>
      <c r="F59" s="15"/>
      <c r="G59" s="71">
        <f>G60+G64</f>
        <v>33.5</v>
      </c>
      <c r="H59" s="71">
        <f t="shared" ref="G59:I60" si="7">H60</f>
        <v>3.5</v>
      </c>
      <c r="I59" s="71">
        <f t="shared" si="7"/>
        <v>3.5</v>
      </c>
    </row>
    <row r="60" spans="1:9" ht="31.5" customHeight="1" x14ac:dyDescent="0.25">
      <c r="A60" s="59" t="s">
        <v>63</v>
      </c>
      <c r="B60" s="12">
        <v>902</v>
      </c>
      <c r="C60" s="15" t="s">
        <v>38</v>
      </c>
      <c r="D60" s="15" t="s">
        <v>71</v>
      </c>
      <c r="E60" s="15" t="s">
        <v>260</v>
      </c>
      <c r="F60" s="15"/>
      <c r="G60" s="71">
        <f t="shared" si="7"/>
        <v>3.5</v>
      </c>
      <c r="H60" s="71">
        <f t="shared" si="7"/>
        <v>3.5</v>
      </c>
      <c r="I60" s="71">
        <f t="shared" si="7"/>
        <v>3.5</v>
      </c>
    </row>
    <row r="61" spans="1:9" ht="51.75" customHeight="1" x14ac:dyDescent="0.25">
      <c r="A61" s="35" t="s">
        <v>70</v>
      </c>
      <c r="B61" s="16">
        <v>902</v>
      </c>
      <c r="C61" s="17" t="s">
        <v>38</v>
      </c>
      <c r="D61" s="29" t="s">
        <v>71</v>
      </c>
      <c r="E61" s="15" t="s">
        <v>266</v>
      </c>
      <c r="F61" s="29"/>
      <c r="G61" s="71">
        <f t="shared" ref="G61:I62" si="8">G62</f>
        <v>3.5</v>
      </c>
      <c r="H61" s="71">
        <f t="shared" si="8"/>
        <v>3.5</v>
      </c>
      <c r="I61" s="71">
        <f t="shared" si="8"/>
        <v>3.5</v>
      </c>
    </row>
    <row r="62" spans="1:9" ht="47.25" customHeight="1" x14ac:dyDescent="0.25">
      <c r="A62" s="36" t="s">
        <v>54</v>
      </c>
      <c r="B62" s="16">
        <v>902</v>
      </c>
      <c r="C62" s="17" t="s">
        <v>38</v>
      </c>
      <c r="D62" s="29" t="s">
        <v>71</v>
      </c>
      <c r="E62" s="15" t="s">
        <v>267</v>
      </c>
      <c r="F62" s="29"/>
      <c r="G62" s="71">
        <f t="shared" si="8"/>
        <v>3.5</v>
      </c>
      <c r="H62" s="71">
        <f t="shared" si="8"/>
        <v>3.5</v>
      </c>
      <c r="I62" s="71">
        <f t="shared" si="8"/>
        <v>3.5</v>
      </c>
    </row>
    <row r="63" spans="1:9" ht="31.5" customHeight="1" x14ac:dyDescent="0.25">
      <c r="A63" s="58" t="s">
        <v>75</v>
      </c>
      <c r="B63" s="12">
        <v>902</v>
      </c>
      <c r="C63" s="15" t="s">
        <v>38</v>
      </c>
      <c r="D63" s="15" t="s">
        <v>71</v>
      </c>
      <c r="E63" s="15" t="s">
        <v>267</v>
      </c>
      <c r="F63" s="15" t="s">
        <v>57</v>
      </c>
      <c r="G63" s="71">
        <v>3.5</v>
      </c>
      <c r="H63" s="71">
        <v>3.5</v>
      </c>
      <c r="I63" s="71">
        <v>3.5</v>
      </c>
    </row>
    <row r="64" spans="1:9" ht="31.5" customHeight="1" x14ac:dyDescent="0.25">
      <c r="A64" s="58" t="s">
        <v>75</v>
      </c>
      <c r="B64" s="12">
        <v>902</v>
      </c>
      <c r="C64" s="15" t="s">
        <v>38</v>
      </c>
      <c r="D64" s="15" t="s">
        <v>71</v>
      </c>
      <c r="E64" s="15" t="s">
        <v>265</v>
      </c>
      <c r="F64" s="15" t="s">
        <v>57</v>
      </c>
      <c r="G64" s="71">
        <v>30</v>
      </c>
      <c r="H64" s="71">
        <v>0</v>
      </c>
      <c r="I64" s="71">
        <v>0</v>
      </c>
    </row>
    <row r="65" spans="1:9" ht="23.25" customHeight="1" x14ac:dyDescent="0.25">
      <c r="A65" s="129" t="s">
        <v>34</v>
      </c>
      <c r="B65" s="130">
        <v>902</v>
      </c>
      <c r="C65" s="131" t="s">
        <v>45</v>
      </c>
      <c r="D65" s="131" t="s">
        <v>43</v>
      </c>
      <c r="E65" s="131"/>
      <c r="F65" s="131"/>
      <c r="G65" s="132">
        <f t="shared" ref="G65:I70" si="9">G66</f>
        <v>406.9</v>
      </c>
      <c r="H65" s="132">
        <f t="shared" si="9"/>
        <v>443.5</v>
      </c>
      <c r="I65" s="132">
        <f t="shared" si="9"/>
        <v>458.8</v>
      </c>
    </row>
    <row r="66" spans="1:9" ht="15.75" customHeight="1" x14ac:dyDescent="0.25">
      <c r="A66" s="34" t="s">
        <v>35</v>
      </c>
      <c r="B66" s="11">
        <v>902</v>
      </c>
      <c r="C66" s="13" t="s">
        <v>45</v>
      </c>
      <c r="D66" s="13" t="s">
        <v>47</v>
      </c>
      <c r="E66" s="13"/>
      <c r="F66" s="13"/>
      <c r="G66" s="92">
        <f t="shared" si="9"/>
        <v>406.9</v>
      </c>
      <c r="H66" s="92">
        <f t="shared" si="9"/>
        <v>443.5</v>
      </c>
      <c r="I66" s="118">
        <f t="shared" si="9"/>
        <v>458.8</v>
      </c>
    </row>
    <row r="67" spans="1:9" ht="31.5" customHeight="1" x14ac:dyDescent="0.25">
      <c r="A67" s="51" t="s">
        <v>53</v>
      </c>
      <c r="B67" s="19">
        <v>902</v>
      </c>
      <c r="C67" s="15" t="s">
        <v>45</v>
      </c>
      <c r="D67" s="15" t="s">
        <v>47</v>
      </c>
      <c r="E67" s="40" t="s">
        <v>259</v>
      </c>
      <c r="F67" s="47"/>
      <c r="G67" s="90">
        <f t="shared" si="9"/>
        <v>406.9</v>
      </c>
      <c r="H67" s="90">
        <f t="shared" si="9"/>
        <v>443.5</v>
      </c>
      <c r="I67" s="119">
        <f t="shared" si="9"/>
        <v>458.8</v>
      </c>
    </row>
    <row r="68" spans="1:9" ht="32.25" customHeight="1" x14ac:dyDescent="0.25">
      <c r="A68" s="59" t="s">
        <v>63</v>
      </c>
      <c r="B68" s="16">
        <v>902</v>
      </c>
      <c r="C68" s="15" t="s">
        <v>45</v>
      </c>
      <c r="D68" s="15" t="s">
        <v>47</v>
      </c>
      <c r="E68" s="15" t="s">
        <v>260</v>
      </c>
      <c r="F68" s="17"/>
      <c r="G68" s="89">
        <f>G69</f>
        <v>406.9</v>
      </c>
      <c r="H68" s="89">
        <f>H69</f>
        <v>443.5</v>
      </c>
      <c r="I68" s="116">
        <f>I69</f>
        <v>458.8</v>
      </c>
    </row>
    <row r="69" spans="1:9" ht="43.5" customHeight="1" x14ac:dyDescent="0.25">
      <c r="A69" s="51" t="s">
        <v>65</v>
      </c>
      <c r="B69" s="16">
        <v>902</v>
      </c>
      <c r="C69" s="47" t="s">
        <v>45</v>
      </c>
      <c r="D69" s="47" t="s">
        <v>47</v>
      </c>
      <c r="E69" s="17" t="s">
        <v>268</v>
      </c>
      <c r="F69" s="17"/>
      <c r="G69" s="89">
        <f>G71+G72</f>
        <v>406.9</v>
      </c>
      <c r="H69" s="89">
        <f>H71</f>
        <v>443.5</v>
      </c>
      <c r="I69" s="116">
        <f>I71</f>
        <v>458.8</v>
      </c>
    </row>
    <row r="70" spans="1:9" ht="31.5" customHeight="1" x14ac:dyDescent="0.25">
      <c r="A70" s="35" t="s">
        <v>51</v>
      </c>
      <c r="B70" s="12">
        <v>902</v>
      </c>
      <c r="C70" s="15" t="s">
        <v>45</v>
      </c>
      <c r="D70" s="15" t="s">
        <v>47</v>
      </c>
      <c r="E70" s="15" t="s">
        <v>269</v>
      </c>
      <c r="F70" s="15"/>
      <c r="G70" s="83">
        <f t="shared" si="9"/>
        <v>406.9</v>
      </c>
      <c r="H70" s="83">
        <f t="shared" si="9"/>
        <v>443.5</v>
      </c>
      <c r="I70" s="71">
        <f t="shared" si="9"/>
        <v>458.8</v>
      </c>
    </row>
    <row r="71" spans="1:9" ht="33" customHeight="1" x14ac:dyDescent="0.25">
      <c r="A71" s="70" t="s">
        <v>74</v>
      </c>
      <c r="B71" s="12">
        <v>902</v>
      </c>
      <c r="C71" s="15" t="s">
        <v>45</v>
      </c>
      <c r="D71" s="15" t="s">
        <v>47</v>
      </c>
      <c r="E71" s="15" t="s">
        <v>269</v>
      </c>
      <c r="F71" s="15" t="s">
        <v>58</v>
      </c>
      <c r="G71" s="76">
        <v>406.9</v>
      </c>
      <c r="H71" s="76">
        <v>443.5</v>
      </c>
      <c r="I71" s="76">
        <v>458.8</v>
      </c>
    </row>
    <row r="72" spans="1:9" ht="33" customHeight="1" x14ac:dyDescent="0.25">
      <c r="A72" s="58" t="s">
        <v>111</v>
      </c>
      <c r="B72" s="12">
        <v>902</v>
      </c>
      <c r="C72" s="15" t="s">
        <v>45</v>
      </c>
      <c r="D72" s="15" t="s">
        <v>47</v>
      </c>
      <c r="E72" s="15" t="s">
        <v>269</v>
      </c>
      <c r="F72" s="15" t="s">
        <v>57</v>
      </c>
      <c r="G72" s="76">
        <v>0</v>
      </c>
      <c r="H72" s="76">
        <v>0</v>
      </c>
      <c r="I72" s="76">
        <v>0</v>
      </c>
    </row>
    <row r="73" spans="1:9" ht="39" customHeight="1" thickBot="1" x14ac:dyDescent="0.3">
      <c r="A73" s="172" t="s">
        <v>141</v>
      </c>
      <c r="B73" s="173">
        <v>902</v>
      </c>
      <c r="C73" s="134" t="s">
        <v>47</v>
      </c>
      <c r="D73" s="134" t="s">
        <v>42</v>
      </c>
      <c r="E73" s="134"/>
      <c r="F73" s="134"/>
      <c r="G73" s="91">
        <f>G74</f>
        <v>3636.8</v>
      </c>
      <c r="H73" s="91">
        <f>H74</f>
        <v>768.3</v>
      </c>
      <c r="I73" s="117">
        <f>I74</f>
        <v>788.3</v>
      </c>
    </row>
    <row r="74" spans="1:9" ht="43.5" customHeight="1" x14ac:dyDescent="0.25">
      <c r="A74" s="34" t="s">
        <v>142</v>
      </c>
      <c r="B74" s="11">
        <v>902</v>
      </c>
      <c r="C74" s="13" t="s">
        <v>47</v>
      </c>
      <c r="D74" s="13" t="s">
        <v>42</v>
      </c>
      <c r="E74" s="13"/>
      <c r="F74" s="13"/>
      <c r="G74" s="92">
        <f>G75+G89+G87</f>
        <v>3636.8</v>
      </c>
      <c r="H74" s="92">
        <f>H75+H89</f>
        <v>768.3</v>
      </c>
      <c r="I74" s="118">
        <f>I75+I89</f>
        <v>788.3</v>
      </c>
    </row>
    <row r="75" spans="1:9" ht="108.75" customHeight="1" x14ac:dyDescent="0.25">
      <c r="A75" s="36" t="s">
        <v>132</v>
      </c>
      <c r="B75" s="18">
        <v>902</v>
      </c>
      <c r="C75" s="40" t="s">
        <v>47</v>
      </c>
      <c r="D75" s="40" t="s">
        <v>42</v>
      </c>
      <c r="E75" s="40" t="s">
        <v>84</v>
      </c>
      <c r="F75" s="40"/>
      <c r="G75" s="88">
        <f>G76+G81</f>
        <v>1632</v>
      </c>
      <c r="H75" s="88">
        <f>H76+H81</f>
        <v>753.3</v>
      </c>
      <c r="I75" s="115">
        <f>I76+I81</f>
        <v>773.3</v>
      </c>
    </row>
    <row r="76" spans="1:9" ht="43.5" customHeight="1" x14ac:dyDescent="0.25">
      <c r="A76" s="68" t="s">
        <v>161</v>
      </c>
      <c r="B76" s="18">
        <v>902</v>
      </c>
      <c r="C76" s="40" t="s">
        <v>47</v>
      </c>
      <c r="D76" s="40" t="s">
        <v>42</v>
      </c>
      <c r="E76" s="40" t="s">
        <v>162</v>
      </c>
      <c r="F76" s="40"/>
      <c r="G76" s="88">
        <f>G77+G79</f>
        <v>200</v>
      </c>
      <c r="H76" s="88">
        <f>H77+H79</f>
        <v>230</v>
      </c>
      <c r="I76" s="115">
        <f>I77+I79</f>
        <v>230</v>
      </c>
    </row>
    <row r="77" spans="1:9" ht="39" customHeight="1" x14ac:dyDescent="0.25">
      <c r="A77" s="68" t="s">
        <v>83</v>
      </c>
      <c r="B77" s="18">
        <v>902</v>
      </c>
      <c r="C77" s="40" t="s">
        <v>47</v>
      </c>
      <c r="D77" s="40" t="s">
        <v>42</v>
      </c>
      <c r="E77" s="40" t="s">
        <v>163</v>
      </c>
      <c r="F77" s="40"/>
      <c r="G77" s="88">
        <f>G78</f>
        <v>170</v>
      </c>
      <c r="H77" s="88">
        <f>H78</f>
        <v>200</v>
      </c>
      <c r="I77" s="115">
        <f>I78</f>
        <v>200</v>
      </c>
    </row>
    <row r="78" spans="1:9" ht="34.5" customHeight="1" x14ac:dyDescent="0.25">
      <c r="A78" s="58" t="s">
        <v>75</v>
      </c>
      <c r="B78" s="12">
        <v>902</v>
      </c>
      <c r="C78" s="15" t="s">
        <v>47</v>
      </c>
      <c r="D78" s="15" t="s">
        <v>42</v>
      </c>
      <c r="E78" s="15" t="s">
        <v>163</v>
      </c>
      <c r="F78" s="15" t="s">
        <v>57</v>
      </c>
      <c r="G78" s="76">
        <f>120+50</f>
        <v>170</v>
      </c>
      <c r="H78" s="76">
        <v>200</v>
      </c>
      <c r="I78" s="76">
        <v>200</v>
      </c>
    </row>
    <row r="79" spans="1:9" ht="44.25" customHeight="1" x14ac:dyDescent="0.25">
      <c r="A79" s="68" t="s">
        <v>97</v>
      </c>
      <c r="B79" s="18">
        <v>902</v>
      </c>
      <c r="C79" s="40" t="s">
        <v>47</v>
      </c>
      <c r="D79" s="40" t="s">
        <v>42</v>
      </c>
      <c r="E79" s="40" t="s">
        <v>164</v>
      </c>
      <c r="F79" s="40"/>
      <c r="G79" s="71">
        <f>G80</f>
        <v>30</v>
      </c>
      <c r="H79" s="71">
        <f>H80</f>
        <v>30</v>
      </c>
      <c r="I79" s="71">
        <f>I80</f>
        <v>30</v>
      </c>
    </row>
    <row r="80" spans="1:9" ht="32.25" customHeight="1" x14ac:dyDescent="0.25">
      <c r="A80" s="58" t="s">
        <v>75</v>
      </c>
      <c r="B80" s="18">
        <v>902</v>
      </c>
      <c r="C80" s="40" t="s">
        <v>47</v>
      </c>
      <c r="D80" s="40" t="s">
        <v>42</v>
      </c>
      <c r="E80" s="40" t="s">
        <v>164</v>
      </c>
      <c r="F80" s="40" t="s">
        <v>57</v>
      </c>
      <c r="G80" s="76">
        <v>30</v>
      </c>
      <c r="H80" s="76">
        <v>30</v>
      </c>
      <c r="I80" s="76">
        <v>30</v>
      </c>
    </row>
    <row r="81" spans="1:9" ht="47.25" customHeight="1" x14ac:dyDescent="0.25">
      <c r="A81" s="68" t="s">
        <v>165</v>
      </c>
      <c r="B81" s="18">
        <v>902</v>
      </c>
      <c r="C81" s="40" t="s">
        <v>47</v>
      </c>
      <c r="D81" s="40" t="s">
        <v>42</v>
      </c>
      <c r="E81" s="40" t="s">
        <v>166</v>
      </c>
      <c r="F81" s="40"/>
      <c r="G81" s="71">
        <f>G82+G84+G86</f>
        <v>1432</v>
      </c>
      <c r="H81" s="71">
        <f>H82+H84</f>
        <v>523.29999999999995</v>
      </c>
      <c r="I81" s="71">
        <f>I82+I84</f>
        <v>543.29999999999995</v>
      </c>
    </row>
    <row r="82" spans="1:9" ht="41.25" customHeight="1" x14ac:dyDescent="0.25">
      <c r="A82" s="68" t="s">
        <v>148</v>
      </c>
      <c r="B82" s="18">
        <v>902</v>
      </c>
      <c r="C82" s="40" t="s">
        <v>47</v>
      </c>
      <c r="D82" s="40" t="s">
        <v>42</v>
      </c>
      <c r="E82" s="40" t="s">
        <v>167</v>
      </c>
      <c r="F82" s="40"/>
      <c r="G82" s="71">
        <f>G83</f>
        <v>182</v>
      </c>
      <c r="H82" s="71">
        <f>H83</f>
        <v>210.3</v>
      </c>
      <c r="I82" s="71">
        <f>I83</f>
        <v>217.7</v>
      </c>
    </row>
    <row r="83" spans="1:9" ht="35.25" customHeight="1" x14ac:dyDescent="0.25">
      <c r="A83" s="58" t="s">
        <v>75</v>
      </c>
      <c r="B83" s="18">
        <v>902</v>
      </c>
      <c r="C83" s="40" t="s">
        <v>47</v>
      </c>
      <c r="D83" s="40" t="s">
        <v>42</v>
      </c>
      <c r="E83" s="40" t="s">
        <v>167</v>
      </c>
      <c r="F83" s="40" t="s">
        <v>57</v>
      </c>
      <c r="G83" s="76">
        <v>182</v>
      </c>
      <c r="H83" s="76">
        <v>210.3</v>
      </c>
      <c r="I83" s="76">
        <v>217.7</v>
      </c>
    </row>
    <row r="84" spans="1:9" s="138" customFormat="1" ht="36" customHeight="1" x14ac:dyDescent="0.25">
      <c r="A84" s="141" t="s">
        <v>6</v>
      </c>
      <c r="B84" s="142">
        <v>902</v>
      </c>
      <c r="C84" s="143" t="s">
        <v>47</v>
      </c>
      <c r="D84" s="143" t="s">
        <v>42</v>
      </c>
      <c r="E84" s="143" t="s">
        <v>168</v>
      </c>
      <c r="F84" s="143"/>
      <c r="G84" s="140">
        <f>G85</f>
        <v>650</v>
      </c>
      <c r="H84" s="140">
        <f>H85</f>
        <v>313</v>
      </c>
      <c r="I84" s="140">
        <f>I85</f>
        <v>325.60000000000002</v>
      </c>
    </row>
    <row r="85" spans="1:9" s="138" customFormat="1" ht="35.25" customHeight="1" x14ac:dyDescent="0.25">
      <c r="A85" s="144" t="s">
        <v>75</v>
      </c>
      <c r="B85" s="142">
        <v>902</v>
      </c>
      <c r="C85" s="143" t="s">
        <v>47</v>
      </c>
      <c r="D85" s="143" t="s">
        <v>42</v>
      </c>
      <c r="E85" s="143" t="s">
        <v>168</v>
      </c>
      <c r="F85" s="143" t="s">
        <v>57</v>
      </c>
      <c r="G85" s="137">
        <f>200+500-50</f>
        <v>650</v>
      </c>
      <c r="H85" s="137">
        <v>313</v>
      </c>
      <c r="I85" s="137">
        <v>325.60000000000002</v>
      </c>
    </row>
    <row r="86" spans="1:9" s="138" customFormat="1" ht="35.25" customHeight="1" x14ac:dyDescent="0.25">
      <c r="A86" s="190" t="s">
        <v>307</v>
      </c>
      <c r="B86" s="142">
        <v>902</v>
      </c>
      <c r="C86" s="143" t="s">
        <v>47</v>
      </c>
      <c r="D86" s="143" t="s">
        <v>42</v>
      </c>
      <c r="E86" s="143" t="s">
        <v>308</v>
      </c>
      <c r="F86" s="143" t="s">
        <v>57</v>
      </c>
      <c r="G86" s="182">
        <v>600</v>
      </c>
      <c r="H86" s="182">
        <v>0</v>
      </c>
      <c r="I86" s="183">
        <v>0</v>
      </c>
    </row>
    <row r="87" spans="1:9" s="138" customFormat="1" ht="45" customHeight="1" x14ac:dyDescent="0.25">
      <c r="A87" s="184" t="s">
        <v>280</v>
      </c>
      <c r="B87" s="142">
        <v>902</v>
      </c>
      <c r="C87" s="143" t="s">
        <v>47</v>
      </c>
      <c r="D87" s="143" t="s">
        <v>42</v>
      </c>
      <c r="E87" s="185" t="s">
        <v>281</v>
      </c>
      <c r="F87" s="143"/>
      <c r="G87" s="182">
        <f>G88</f>
        <v>1989.8</v>
      </c>
      <c r="H87" s="182">
        <f>H88</f>
        <v>0</v>
      </c>
      <c r="I87" s="183">
        <f>I88</f>
        <v>0</v>
      </c>
    </row>
    <row r="88" spans="1:9" s="138" customFormat="1" ht="35.25" customHeight="1" x14ac:dyDescent="0.25">
      <c r="A88" s="58" t="s">
        <v>75</v>
      </c>
      <c r="B88" s="142">
        <v>902</v>
      </c>
      <c r="C88" s="143" t="s">
        <v>47</v>
      </c>
      <c r="D88" s="143" t="s">
        <v>42</v>
      </c>
      <c r="E88" s="185" t="s">
        <v>281</v>
      </c>
      <c r="F88" s="143" t="s">
        <v>57</v>
      </c>
      <c r="G88" s="182">
        <v>1989.8</v>
      </c>
      <c r="H88" s="182">
        <v>0</v>
      </c>
      <c r="I88" s="183">
        <v>0</v>
      </c>
    </row>
    <row r="89" spans="1:9" ht="33.75" customHeight="1" x14ac:dyDescent="0.25">
      <c r="A89" s="61" t="s">
        <v>53</v>
      </c>
      <c r="B89" s="18">
        <v>902</v>
      </c>
      <c r="C89" s="40" t="s">
        <v>47</v>
      </c>
      <c r="D89" s="40" t="s">
        <v>42</v>
      </c>
      <c r="E89" s="40" t="s">
        <v>259</v>
      </c>
      <c r="F89" s="40"/>
      <c r="G89" s="88">
        <f t="shared" ref="G89:I90" si="10">G90</f>
        <v>15</v>
      </c>
      <c r="H89" s="88">
        <f t="shared" si="10"/>
        <v>15</v>
      </c>
      <c r="I89" s="115">
        <f t="shared" si="10"/>
        <v>15</v>
      </c>
    </row>
    <row r="90" spans="1:9" ht="33" customHeight="1" x14ac:dyDescent="0.25">
      <c r="A90" s="60" t="s">
        <v>63</v>
      </c>
      <c r="B90" s="12">
        <v>902</v>
      </c>
      <c r="C90" s="15" t="s">
        <v>47</v>
      </c>
      <c r="D90" s="15" t="s">
        <v>42</v>
      </c>
      <c r="E90" s="15" t="s">
        <v>260</v>
      </c>
      <c r="F90" s="15"/>
      <c r="G90" s="83">
        <f t="shared" si="10"/>
        <v>15</v>
      </c>
      <c r="H90" s="83">
        <f t="shared" si="10"/>
        <v>15</v>
      </c>
      <c r="I90" s="71">
        <f t="shared" si="10"/>
        <v>15</v>
      </c>
    </row>
    <row r="91" spans="1:9" ht="35.25" customHeight="1" x14ac:dyDescent="0.25">
      <c r="A91" s="75" t="s">
        <v>62</v>
      </c>
      <c r="B91" s="12">
        <v>902</v>
      </c>
      <c r="C91" s="15" t="s">
        <v>47</v>
      </c>
      <c r="D91" s="15" t="s">
        <v>42</v>
      </c>
      <c r="E91" s="15" t="s">
        <v>270</v>
      </c>
      <c r="F91" s="15"/>
      <c r="G91" s="83">
        <f t="shared" ref="G91:I92" si="11">G92</f>
        <v>15</v>
      </c>
      <c r="H91" s="83">
        <f t="shared" si="11"/>
        <v>15</v>
      </c>
      <c r="I91" s="71">
        <f t="shared" si="11"/>
        <v>15</v>
      </c>
    </row>
    <row r="92" spans="1:9" ht="64.5" customHeight="1" x14ac:dyDescent="0.25">
      <c r="A92" s="63" t="s">
        <v>72</v>
      </c>
      <c r="B92" s="12">
        <v>902</v>
      </c>
      <c r="C92" s="15" t="s">
        <v>47</v>
      </c>
      <c r="D92" s="15" t="s">
        <v>42</v>
      </c>
      <c r="E92" s="15" t="s">
        <v>271</v>
      </c>
      <c r="F92" s="15"/>
      <c r="G92" s="71">
        <f t="shared" si="11"/>
        <v>15</v>
      </c>
      <c r="H92" s="71">
        <f t="shared" si="11"/>
        <v>15</v>
      </c>
      <c r="I92" s="71">
        <f t="shared" si="11"/>
        <v>15</v>
      </c>
    </row>
    <row r="93" spans="1:9" ht="30" customHeight="1" thickBot="1" x14ac:dyDescent="0.3">
      <c r="A93" s="58" t="s">
        <v>75</v>
      </c>
      <c r="B93" s="12">
        <v>902</v>
      </c>
      <c r="C93" s="15" t="s">
        <v>47</v>
      </c>
      <c r="D93" s="15" t="s">
        <v>42</v>
      </c>
      <c r="E93" s="15" t="s">
        <v>271</v>
      </c>
      <c r="F93" s="15" t="s">
        <v>57</v>
      </c>
      <c r="G93" s="76">
        <f>615-600</f>
        <v>15</v>
      </c>
      <c r="H93" s="76">
        <v>15</v>
      </c>
      <c r="I93" s="76">
        <v>15</v>
      </c>
    </row>
    <row r="94" spans="1:9" ht="18.75" customHeight="1" thickBot="1" x14ac:dyDescent="0.3">
      <c r="A94" s="9" t="s">
        <v>26</v>
      </c>
      <c r="B94" s="10">
        <v>902</v>
      </c>
      <c r="C94" s="20" t="s">
        <v>48</v>
      </c>
      <c r="D94" s="21" t="s">
        <v>43</v>
      </c>
      <c r="E94" s="20" t="s">
        <v>23</v>
      </c>
      <c r="F94" s="21" t="s">
        <v>23</v>
      </c>
      <c r="G94" s="87">
        <f>G95+G109</f>
        <v>4427</v>
      </c>
      <c r="H94" s="87">
        <f>H95+H109</f>
        <v>3250</v>
      </c>
      <c r="I94" s="114">
        <f>I95+I109</f>
        <v>6100</v>
      </c>
    </row>
    <row r="95" spans="1:9" ht="16.5" customHeight="1" x14ac:dyDescent="0.25">
      <c r="A95" s="33" t="s">
        <v>37</v>
      </c>
      <c r="B95" s="22">
        <v>902</v>
      </c>
      <c r="C95" s="23" t="s">
        <v>48</v>
      </c>
      <c r="D95" s="24" t="s">
        <v>50</v>
      </c>
      <c r="E95" s="23" t="s">
        <v>23</v>
      </c>
      <c r="F95" s="24" t="s">
        <v>23</v>
      </c>
      <c r="G95" s="92">
        <f>G96+G105</f>
        <v>4025</v>
      </c>
      <c r="H95" s="92">
        <f>H96</f>
        <v>3250</v>
      </c>
      <c r="I95" s="118">
        <f>I96</f>
        <v>6100</v>
      </c>
    </row>
    <row r="96" spans="1:9" ht="96" customHeight="1" x14ac:dyDescent="0.25">
      <c r="A96" s="32" t="s">
        <v>240</v>
      </c>
      <c r="B96" s="12">
        <v>902</v>
      </c>
      <c r="C96" s="15" t="s">
        <v>48</v>
      </c>
      <c r="D96" s="25" t="s">
        <v>50</v>
      </c>
      <c r="E96" s="15" t="s">
        <v>81</v>
      </c>
      <c r="F96" s="25" t="s">
        <v>23</v>
      </c>
      <c r="G96" s="83">
        <f>G97</f>
        <v>4025</v>
      </c>
      <c r="H96" s="83">
        <f>H97</f>
        <v>3250</v>
      </c>
      <c r="I96" s="83">
        <f>I97+I108</f>
        <v>6100</v>
      </c>
    </row>
    <row r="97" spans="1:9" ht="52.5" customHeight="1" x14ac:dyDescent="0.25">
      <c r="A97" s="126" t="s">
        <v>169</v>
      </c>
      <c r="B97" s="12">
        <v>902</v>
      </c>
      <c r="C97" s="15" t="s">
        <v>48</v>
      </c>
      <c r="D97" s="25" t="s">
        <v>50</v>
      </c>
      <c r="E97" s="15" t="s">
        <v>170</v>
      </c>
      <c r="F97" s="25"/>
      <c r="G97" s="83">
        <f>G98+G99+G102+G103+G104</f>
        <v>4025</v>
      </c>
      <c r="H97" s="83">
        <f>H98+H99+H102+H103+H104</f>
        <v>3250</v>
      </c>
      <c r="I97" s="83">
        <f>I98+I99+I102+I103+I104</f>
        <v>3250</v>
      </c>
    </row>
    <row r="98" spans="1:9" ht="52.5" customHeight="1" x14ac:dyDescent="0.25">
      <c r="A98" s="126" t="s">
        <v>112</v>
      </c>
      <c r="B98" s="12">
        <v>902</v>
      </c>
      <c r="C98" s="15" t="s">
        <v>48</v>
      </c>
      <c r="D98" s="25" t="s">
        <v>50</v>
      </c>
      <c r="E98" s="15" t="s">
        <v>300</v>
      </c>
      <c r="F98" s="25" t="s">
        <v>57</v>
      </c>
      <c r="G98" s="83">
        <f>100-30+50</f>
        <v>120</v>
      </c>
      <c r="H98" s="83">
        <v>100</v>
      </c>
      <c r="I98" s="71">
        <v>100</v>
      </c>
    </row>
    <row r="99" spans="1:9" ht="38.25" customHeight="1" x14ac:dyDescent="0.25">
      <c r="A99" s="66" t="s">
        <v>113</v>
      </c>
      <c r="B99" s="12">
        <v>902</v>
      </c>
      <c r="C99" s="15" t="s">
        <v>48</v>
      </c>
      <c r="D99" s="25" t="s">
        <v>50</v>
      </c>
      <c r="E99" s="15" t="s">
        <v>301</v>
      </c>
      <c r="F99" s="25" t="s">
        <v>57</v>
      </c>
      <c r="G99" s="83">
        <f>G100</f>
        <v>3000</v>
      </c>
      <c r="H99" s="83">
        <f>H100</f>
        <v>2100</v>
      </c>
      <c r="I99" s="71">
        <f>I100</f>
        <v>2100</v>
      </c>
    </row>
    <row r="100" spans="1:9" ht="30.75" customHeight="1" x14ac:dyDescent="0.25">
      <c r="A100" s="58" t="s">
        <v>75</v>
      </c>
      <c r="B100" s="12">
        <v>902</v>
      </c>
      <c r="C100" s="15" t="s">
        <v>48</v>
      </c>
      <c r="D100" s="25" t="s">
        <v>50</v>
      </c>
      <c r="E100" s="15" t="s">
        <v>301</v>
      </c>
      <c r="F100" s="15" t="s">
        <v>57</v>
      </c>
      <c r="G100" s="76">
        <f>2200+800</f>
        <v>3000</v>
      </c>
      <c r="H100" s="76">
        <f>2100</f>
        <v>2100</v>
      </c>
      <c r="I100" s="76">
        <v>2100</v>
      </c>
    </row>
    <row r="101" spans="1:9" ht="30.75" customHeight="1" x14ac:dyDescent="0.25">
      <c r="A101" s="66" t="s">
        <v>114</v>
      </c>
      <c r="B101" s="12">
        <v>902</v>
      </c>
      <c r="C101" s="15" t="s">
        <v>48</v>
      </c>
      <c r="D101" s="25" t="s">
        <v>50</v>
      </c>
      <c r="E101" s="15" t="s">
        <v>302</v>
      </c>
      <c r="F101" s="15"/>
      <c r="G101" s="76">
        <f>G102</f>
        <v>700</v>
      </c>
      <c r="H101" s="76">
        <f>H102</f>
        <v>600</v>
      </c>
      <c r="I101" s="76">
        <f>I102</f>
        <v>600</v>
      </c>
    </row>
    <row r="102" spans="1:9" ht="30.75" customHeight="1" x14ac:dyDescent="0.25">
      <c r="A102" s="58" t="s">
        <v>75</v>
      </c>
      <c r="B102" s="12">
        <v>902</v>
      </c>
      <c r="C102" s="15" t="s">
        <v>48</v>
      </c>
      <c r="D102" s="25" t="s">
        <v>50</v>
      </c>
      <c r="E102" s="15" t="s">
        <v>302</v>
      </c>
      <c r="F102" s="15" t="s">
        <v>57</v>
      </c>
      <c r="G102" s="76">
        <v>700</v>
      </c>
      <c r="H102" s="76">
        <v>600</v>
      </c>
      <c r="I102" s="76">
        <v>600</v>
      </c>
    </row>
    <row r="103" spans="1:9" ht="30.75" customHeight="1" x14ac:dyDescent="0.25">
      <c r="A103" s="127" t="s">
        <v>115</v>
      </c>
      <c r="B103" s="12">
        <v>902</v>
      </c>
      <c r="C103" s="15" t="s">
        <v>48</v>
      </c>
      <c r="D103" s="25" t="s">
        <v>50</v>
      </c>
      <c r="E103" s="15" t="s">
        <v>303</v>
      </c>
      <c r="F103" s="25" t="s">
        <v>57</v>
      </c>
      <c r="G103" s="77">
        <f>300-105-40</f>
        <v>155</v>
      </c>
      <c r="H103" s="77">
        <v>350</v>
      </c>
      <c r="I103" s="76">
        <v>350</v>
      </c>
    </row>
    <row r="104" spans="1:9" ht="30.75" customHeight="1" x14ac:dyDescent="0.25">
      <c r="A104" s="127" t="s">
        <v>116</v>
      </c>
      <c r="B104" s="12">
        <v>902</v>
      </c>
      <c r="C104" s="15" t="s">
        <v>48</v>
      </c>
      <c r="D104" s="25" t="s">
        <v>50</v>
      </c>
      <c r="E104" s="15" t="s">
        <v>304</v>
      </c>
      <c r="F104" s="25" t="s">
        <v>57</v>
      </c>
      <c r="G104" s="77">
        <f>100-50</f>
        <v>50</v>
      </c>
      <c r="H104" s="77">
        <v>100</v>
      </c>
      <c r="I104" s="76">
        <v>100</v>
      </c>
    </row>
    <row r="105" spans="1:9" ht="29.25" customHeight="1" x14ac:dyDescent="0.25">
      <c r="A105" s="61" t="s">
        <v>282</v>
      </c>
      <c r="B105" s="12">
        <v>902</v>
      </c>
      <c r="C105" s="15" t="s">
        <v>48</v>
      </c>
      <c r="D105" s="15" t="s">
        <v>50</v>
      </c>
      <c r="E105" s="15" t="s">
        <v>283</v>
      </c>
      <c r="F105" s="15"/>
      <c r="G105" s="83">
        <f t="shared" ref="G105:I107" si="12">G106</f>
        <v>0</v>
      </c>
      <c r="H105" s="83">
        <f t="shared" si="12"/>
        <v>0</v>
      </c>
      <c r="I105" s="71">
        <f t="shared" si="12"/>
        <v>2850</v>
      </c>
    </row>
    <row r="106" spans="1:9" ht="36.75" customHeight="1" x14ac:dyDescent="0.25">
      <c r="A106" s="127" t="s">
        <v>284</v>
      </c>
      <c r="B106" s="12">
        <v>902</v>
      </c>
      <c r="C106" s="15" t="s">
        <v>48</v>
      </c>
      <c r="D106" s="15" t="s">
        <v>50</v>
      </c>
      <c r="E106" s="15" t="s">
        <v>285</v>
      </c>
      <c r="F106" s="15"/>
      <c r="G106" s="83">
        <f t="shared" si="12"/>
        <v>0</v>
      </c>
      <c r="H106" s="83">
        <f t="shared" si="12"/>
        <v>0</v>
      </c>
      <c r="I106" s="71">
        <f t="shared" si="12"/>
        <v>2850</v>
      </c>
    </row>
    <row r="107" spans="1:9" ht="30" customHeight="1" x14ac:dyDescent="0.25">
      <c r="A107" s="127" t="s">
        <v>286</v>
      </c>
      <c r="B107" s="12">
        <v>902</v>
      </c>
      <c r="C107" s="15" t="s">
        <v>48</v>
      </c>
      <c r="D107" s="15" t="s">
        <v>50</v>
      </c>
      <c r="E107" s="146" t="s">
        <v>305</v>
      </c>
      <c r="F107" s="15" t="s">
        <v>57</v>
      </c>
      <c r="G107" s="83">
        <f t="shared" si="12"/>
        <v>0</v>
      </c>
      <c r="H107" s="83">
        <f t="shared" si="12"/>
        <v>0</v>
      </c>
      <c r="I107" s="71">
        <f t="shared" si="12"/>
        <v>2850</v>
      </c>
    </row>
    <row r="108" spans="1:9" ht="45.75" customHeight="1" x14ac:dyDescent="0.25">
      <c r="A108" s="58" t="s">
        <v>75</v>
      </c>
      <c r="B108" s="12">
        <v>902</v>
      </c>
      <c r="C108" s="15" t="s">
        <v>48</v>
      </c>
      <c r="D108" s="15" t="s">
        <v>50</v>
      </c>
      <c r="E108" s="146" t="s">
        <v>305</v>
      </c>
      <c r="F108" s="15" t="s">
        <v>57</v>
      </c>
      <c r="G108" s="83">
        <v>0</v>
      </c>
      <c r="H108" s="83">
        <v>0</v>
      </c>
      <c r="I108" s="71">
        <f>2000+850</f>
        <v>2850</v>
      </c>
    </row>
    <row r="109" spans="1:9" s="101" customFormat="1" ht="24.75" customHeight="1" x14ac:dyDescent="0.25">
      <c r="A109" s="97" t="s">
        <v>31</v>
      </c>
      <c r="B109" s="98">
        <v>902</v>
      </c>
      <c r="C109" s="99" t="s">
        <v>48</v>
      </c>
      <c r="D109" s="99" t="s">
        <v>40</v>
      </c>
      <c r="E109" s="99"/>
      <c r="F109" s="99"/>
      <c r="G109" s="100">
        <f t="shared" ref="G109:I113" si="13">G110</f>
        <v>402</v>
      </c>
      <c r="H109" s="100">
        <f t="shared" si="13"/>
        <v>0</v>
      </c>
      <c r="I109" s="120">
        <f t="shared" si="13"/>
        <v>0</v>
      </c>
    </row>
    <row r="110" spans="1:9" ht="28.5" customHeight="1" x14ac:dyDescent="0.25">
      <c r="A110" s="32" t="s">
        <v>53</v>
      </c>
      <c r="B110" s="12">
        <v>902</v>
      </c>
      <c r="C110" s="15" t="s">
        <v>48</v>
      </c>
      <c r="D110" s="15" t="s">
        <v>40</v>
      </c>
      <c r="E110" s="15" t="s">
        <v>259</v>
      </c>
      <c r="F110" s="15"/>
      <c r="G110" s="83">
        <f>G111</f>
        <v>402</v>
      </c>
      <c r="H110" s="83">
        <f t="shared" si="13"/>
        <v>0</v>
      </c>
      <c r="I110" s="71">
        <f t="shared" si="13"/>
        <v>0</v>
      </c>
    </row>
    <row r="111" spans="1:9" ht="36" customHeight="1" x14ac:dyDescent="0.25">
      <c r="A111" s="59" t="s">
        <v>63</v>
      </c>
      <c r="B111" s="12">
        <v>902</v>
      </c>
      <c r="C111" s="15" t="s">
        <v>48</v>
      </c>
      <c r="D111" s="15" t="s">
        <v>40</v>
      </c>
      <c r="E111" s="15" t="s">
        <v>260</v>
      </c>
      <c r="F111" s="15"/>
      <c r="G111" s="83">
        <f t="shared" si="13"/>
        <v>402</v>
      </c>
      <c r="H111" s="83">
        <f t="shared" si="13"/>
        <v>0</v>
      </c>
      <c r="I111" s="71">
        <f t="shared" si="13"/>
        <v>0</v>
      </c>
    </row>
    <row r="112" spans="1:9" ht="35.25" customHeight="1" x14ac:dyDescent="0.25">
      <c r="A112" s="32" t="s">
        <v>56</v>
      </c>
      <c r="B112" s="12">
        <v>902</v>
      </c>
      <c r="C112" s="15" t="s">
        <v>48</v>
      </c>
      <c r="D112" s="15" t="s">
        <v>40</v>
      </c>
      <c r="E112" s="15" t="s">
        <v>270</v>
      </c>
      <c r="F112" s="15"/>
      <c r="G112" s="83">
        <f t="shared" si="13"/>
        <v>402</v>
      </c>
      <c r="H112" s="83">
        <f t="shared" si="13"/>
        <v>0</v>
      </c>
      <c r="I112" s="71">
        <f t="shared" si="13"/>
        <v>0</v>
      </c>
    </row>
    <row r="113" spans="1:9" s="138" customFormat="1" ht="28.5" customHeight="1" x14ac:dyDescent="0.25">
      <c r="A113" s="136" t="s">
        <v>127</v>
      </c>
      <c r="B113" s="145">
        <v>902</v>
      </c>
      <c r="C113" s="146" t="s">
        <v>48</v>
      </c>
      <c r="D113" s="146" t="s">
        <v>40</v>
      </c>
      <c r="E113" s="146" t="s">
        <v>272</v>
      </c>
      <c r="F113" s="146" t="s">
        <v>57</v>
      </c>
      <c r="G113" s="147">
        <f t="shared" si="13"/>
        <v>402</v>
      </c>
      <c r="H113" s="147">
        <f t="shared" si="13"/>
        <v>0</v>
      </c>
      <c r="I113" s="140">
        <f t="shared" si="13"/>
        <v>0</v>
      </c>
    </row>
    <row r="114" spans="1:9" s="138" customFormat="1" ht="35.25" customHeight="1" x14ac:dyDescent="0.25">
      <c r="A114" s="144" t="s">
        <v>75</v>
      </c>
      <c r="B114" s="145">
        <v>902</v>
      </c>
      <c r="C114" s="146" t="s">
        <v>48</v>
      </c>
      <c r="D114" s="146" t="s">
        <v>40</v>
      </c>
      <c r="E114" s="146" t="s">
        <v>272</v>
      </c>
      <c r="F114" s="146" t="s">
        <v>57</v>
      </c>
      <c r="G114" s="147">
        <f>365-123+160</f>
        <v>402</v>
      </c>
      <c r="H114" s="147">
        <v>0</v>
      </c>
      <c r="I114" s="140">
        <v>0</v>
      </c>
    </row>
    <row r="115" spans="1:9" ht="16.5" thickBot="1" x14ac:dyDescent="0.3">
      <c r="A115" s="42" t="s">
        <v>20</v>
      </c>
      <c r="B115" s="43">
        <v>902</v>
      </c>
      <c r="C115" s="44" t="s">
        <v>44</v>
      </c>
      <c r="D115" s="45" t="s">
        <v>43</v>
      </c>
      <c r="E115" s="44" t="s">
        <v>23</v>
      </c>
      <c r="F115" s="45" t="s">
        <v>23</v>
      </c>
      <c r="G115" s="93">
        <f>G116+G132+G156</f>
        <v>31001.899999999998</v>
      </c>
      <c r="H115" s="93">
        <f>H116+H132+H156</f>
        <v>7768</v>
      </c>
      <c r="I115" s="121">
        <f>I116+I132+I156</f>
        <v>7039.7</v>
      </c>
    </row>
    <row r="116" spans="1:9" ht="21" customHeight="1" x14ac:dyDescent="0.25">
      <c r="A116" s="33" t="s">
        <v>13</v>
      </c>
      <c r="B116" s="11">
        <v>902</v>
      </c>
      <c r="C116" s="13" t="s">
        <v>44</v>
      </c>
      <c r="D116" s="14" t="s">
        <v>38</v>
      </c>
      <c r="E116" s="13"/>
      <c r="F116" s="14"/>
      <c r="G116" s="92">
        <f>G117+G124</f>
        <v>295.2</v>
      </c>
      <c r="H116" s="92">
        <f>H117+H124</f>
        <v>275.39999999999998</v>
      </c>
      <c r="I116" s="118">
        <f>I117+I124</f>
        <v>286</v>
      </c>
    </row>
    <row r="117" spans="1:9" ht="81.75" customHeight="1" x14ac:dyDescent="0.25">
      <c r="A117" s="32" t="s">
        <v>133</v>
      </c>
      <c r="B117" s="12">
        <v>902</v>
      </c>
      <c r="C117" s="15" t="s">
        <v>44</v>
      </c>
      <c r="D117" s="25" t="s">
        <v>38</v>
      </c>
      <c r="E117" s="15" t="s">
        <v>85</v>
      </c>
      <c r="F117" s="25"/>
      <c r="G117" s="83">
        <f>G118</f>
        <v>56</v>
      </c>
      <c r="H117" s="83">
        <f>H118</f>
        <v>58</v>
      </c>
      <c r="I117" s="71">
        <f>I118</f>
        <v>60</v>
      </c>
    </row>
    <row r="118" spans="1:9" ht="36.75" customHeight="1" x14ac:dyDescent="0.25">
      <c r="A118" s="66" t="s">
        <v>172</v>
      </c>
      <c r="B118" s="12">
        <v>902</v>
      </c>
      <c r="C118" s="15" t="s">
        <v>44</v>
      </c>
      <c r="D118" s="25" t="s">
        <v>38</v>
      </c>
      <c r="E118" s="15" t="s">
        <v>171</v>
      </c>
      <c r="F118" s="25"/>
      <c r="G118" s="83">
        <f>G119+G121+G123</f>
        <v>56</v>
      </c>
      <c r="H118" s="83">
        <f>H119+H121+H123</f>
        <v>58</v>
      </c>
      <c r="I118" s="83">
        <f>I119+I121+I123</f>
        <v>60</v>
      </c>
    </row>
    <row r="119" spans="1:9" ht="39" customHeight="1" x14ac:dyDescent="0.25">
      <c r="A119" s="66" t="s">
        <v>7</v>
      </c>
      <c r="B119" s="12">
        <v>902</v>
      </c>
      <c r="C119" s="15" t="s">
        <v>44</v>
      </c>
      <c r="D119" s="25" t="s">
        <v>38</v>
      </c>
      <c r="E119" s="15" t="s">
        <v>173</v>
      </c>
      <c r="F119" s="25"/>
      <c r="G119" s="83">
        <f>G120</f>
        <v>6</v>
      </c>
      <c r="H119" s="83">
        <f>H120</f>
        <v>6</v>
      </c>
      <c r="I119" s="71">
        <f>I120</f>
        <v>6</v>
      </c>
    </row>
    <row r="120" spans="1:9" ht="33.75" customHeight="1" x14ac:dyDescent="0.25">
      <c r="A120" s="58" t="s">
        <v>75</v>
      </c>
      <c r="B120" s="12">
        <v>902</v>
      </c>
      <c r="C120" s="15" t="s">
        <v>44</v>
      </c>
      <c r="D120" s="25" t="s">
        <v>38</v>
      </c>
      <c r="E120" s="15" t="s">
        <v>173</v>
      </c>
      <c r="F120" s="15" t="s">
        <v>57</v>
      </c>
      <c r="G120" s="76">
        <v>6</v>
      </c>
      <c r="H120" s="76">
        <v>6</v>
      </c>
      <c r="I120" s="76">
        <v>6</v>
      </c>
    </row>
    <row r="121" spans="1:9" ht="31.5" hidden="1" customHeight="1" x14ac:dyDescent="0.25">
      <c r="A121" s="62" t="s">
        <v>117</v>
      </c>
      <c r="B121" s="12">
        <v>902</v>
      </c>
      <c r="C121" s="15" t="s">
        <v>44</v>
      </c>
      <c r="D121" s="25" t="s">
        <v>38</v>
      </c>
      <c r="E121" s="15" t="s">
        <v>174</v>
      </c>
      <c r="F121" s="15"/>
      <c r="G121" s="71">
        <f>G122</f>
        <v>0</v>
      </c>
      <c r="H121" s="71">
        <f>H122</f>
        <v>0</v>
      </c>
      <c r="I121" s="71">
        <f>I122</f>
        <v>0</v>
      </c>
    </row>
    <row r="122" spans="1:9" ht="31.5" hidden="1" customHeight="1" x14ac:dyDescent="0.25">
      <c r="A122" s="65" t="s">
        <v>75</v>
      </c>
      <c r="B122" s="12">
        <v>902</v>
      </c>
      <c r="C122" s="15" t="s">
        <v>44</v>
      </c>
      <c r="D122" s="25" t="s">
        <v>38</v>
      </c>
      <c r="E122" s="15" t="s">
        <v>174</v>
      </c>
      <c r="F122" s="15" t="s">
        <v>57</v>
      </c>
      <c r="G122" s="76">
        <f>300-300</f>
        <v>0</v>
      </c>
      <c r="H122" s="76">
        <v>0</v>
      </c>
      <c r="I122" s="76">
        <v>0</v>
      </c>
    </row>
    <row r="123" spans="1:9" ht="31.5" customHeight="1" x14ac:dyDescent="0.25">
      <c r="A123" s="62" t="s">
        <v>136</v>
      </c>
      <c r="B123" s="12">
        <v>902</v>
      </c>
      <c r="C123" s="15" t="s">
        <v>44</v>
      </c>
      <c r="D123" s="25" t="s">
        <v>38</v>
      </c>
      <c r="E123" s="15" t="s">
        <v>175</v>
      </c>
      <c r="F123" s="25" t="s">
        <v>57</v>
      </c>
      <c r="G123" s="77">
        <v>50</v>
      </c>
      <c r="H123" s="77">
        <v>52</v>
      </c>
      <c r="I123" s="76">
        <v>54</v>
      </c>
    </row>
    <row r="124" spans="1:9" ht="31.5" customHeight="1" x14ac:dyDescent="0.25">
      <c r="A124" s="70" t="s">
        <v>53</v>
      </c>
      <c r="B124" s="12">
        <v>902</v>
      </c>
      <c r="C124" s="15" t="s">
        <v>44</v>
      </c>
      <c r="D124" s="25" t="s">
        <v>38</v>
      </c>
      <c r="E124" s="15" t="s">
        <v>259</v>
      </c>
      <c r="F124" s="25"/>
      <c r="G124" s="83">
        <f t="shared" ref="G124:I125" si="14">G125</f>
        <v>239.2</v>
      </c>
      <c r="H124" s="83">
        <f t="shared" si="14"/>
        <v>217.39999999999998</v>
      </c>
      <c r="I124" s="71">
        <f t="shared" si="14"/>
        <v>226</v>
      </c>
    </row>
    <row r="125" spans="1:9" ht="33" customHeight="1" x14ac:dyDescent="0.25">
      <c r="A125" s="59" t="s">
        <v>63</v>
      </c>
      <c r="B125" s="12">
        <v>902</v>
      </c>
      <c r="C125" s="15" t="s">
        <v>44</v>
      </c>
      <c r="D125" s="25" t="s">
        <v>38</v>
      </c>
      <c r="E125" s="15" t="s">
        <v>260</v>
      </c>
      <c r="F125" s="25"/>
      <c r="G125" s="83">
        <f>G126+G131</f>
        <v>239.2</v>
      </c>
      <c r="H125" s="83">
        <f t="shared" si="14"/>
        <v>217.39999999999998</v>
      </c>
      <c r="I125" s="71">
        <f t="shared" si="14"/>
        <v>226</v>
      </c>
    </row>
    <row r="126" spans="1:9" ht="25.5" customHeight="1" x14ac:dyDescent="0.25">
      <c r="A126" s="36" t="s">
        <v>56</v>
      </c>
      <c r="B126" s="12">
        <v>902</v>
      </c>
      <c r="C126" s="15" t="s">
        <v>44</v>
      </c>
      <c r="D126" s="25" t="s">
        <v>38</v>
      </c>
      <c r="E126" s="15" t="s">
        <v>270</v>
      </c>
      <c r="F126" s="25"/>
      <c r="G126" s="83">
        <f>G127+G129</f>
        <v>239.2</v>
      </c>
      <c r="H126" s="83">
        <f>H127+H129</f>
        <v>217.39999999999998</v>
      </c>
      <c r="I126" s="71">
        <f>I127+I129</f>
        <v>226</v>
      </c>
    </row>
    <row r="127" spans="1:9" ht="38.25" customHeight="1" x14ac:dyDescent="0.25">
      <c r="A127" s="66" t="s">
        <v>90</v>
      </c>
      <c r="B127" s="12">
        <v>902</v>
      </c>
      <c r="C127" s="15" t="s">
        <v>44</v>
      </c>
      <c r="D127" s="25" t="s">
        <v>38</v>
      </c>
      <c r="E127" s="15" t="s">
        <v>273</v>
      </c>
      <c r="F127" s="25"/>
      <c r="G127" s="83">
        <f>G128</f>
        <v>4.2</v>
      </c>
      <c r="H127" s="83">
        <f>H128</f>
        <v>4.2</v>
      </c>
      <c r="I127" s="71">
        <f>I128</f>
        <v>4.3</v>
      </c>
    </row>
    <row r="128" spans="1:9" ht="33.75" customHeight="1" x14ac:dyDescent="0.25">
      <c r="A128" s="58" t="s">
        <v>75</v>
      </c>
      <c r="B128" s="12">
        <v>902</v>
      </c>
      <c r="C128" s="15" t="s">
        <v>44</v>
      </c>
      <c r="D128" s="25" t="s">
        <v>38</v>
      </c>
      <c r="E128" s="15" t="s">
        <v>273</v>
      </c>
      <c r="F128" s="25" t="s">
        <v>57</v>
      </c>
      <c r="G128" s="83">
        <v>4.2</v>
      </c>
      <c r="H128" s="83">
        <v>4.2</v>
      </c>
      <c r="I128" s="71">
        <v>4.3</v>
      </c>
    </row>
    <row r="129" spans="1:9" ht="40.5" customHeight="1" x14ac:dyDescent="0.25">
      <c r="A129" s="66" t="s">
        <v>91</v>
      </c>
      <c r="B129" s="12">
        <v>902</v>
      </c>
      <c r="C129" s="15" t="s">
        <v>44</v>
      </c>
      <c r="D129" s="25" t="s">
        <v>38</v>
      </c>
      <c r="E129" s="15" t="s">
        <v>274</v>
      </c>
      <c r="F129" s="25"/>
      <c r="G129" s="83">
        <f>G130</f>
        <v>235</v>
      </c>
      <c r="H129" s="83">
        <f>H130</f>
        <v>213.2</v>
      </c>
      <c r="I129" s="71">
        <f>I130</f>
        <v>221.7</v>
      </c>
    </row>
    <row r="130" spans="1:9" ht="31.5" customHeight="1" x14ac:dyDescent="0.25">
      <c r="A130" s="57" t="s">
        <v>111</v>
      </c>
      <c r="B130" s="12">
        <v>902</v>
      </c>
      <c r="C130" s="15" t="s">
        <v>44</v>
      </c>
      <c r="D130" s="25" t="s">
        <v>38</v>
      </c>
      <c r="E130" s="15" t="s">
        <v>274</v>
      </c>
      <c r="F130" s="15" t="s">
        <v>57</v>
      </c>
      <c r="G130" s="76">
        <f>210+25</f>
        <v>235</v>
      </c>
      <c r="H130" s="76">
        <v>213.2</v>
      </c>
      <c r="I130" s="76">
        <v>221.7</v>
      </c>
    </row>
    <row r="131" spans="1:9" ht="31.5" customHeight="1" x14ac:dyDescent="0.25">
      <c r="A131" s="157" t="s">
        <v>107</v>
      </c>
      <c r="B131" s="12">
        <v>902</v>
      </c>
      <c r="C131" s="15" t="s">
        <v>44</v>
      </c>
      <c r="D131" s="25" t="s">
        <v>38</v>
      </c>
      <c r="E131" s="15" t="s">
        <v>265</v>
      </c>
      <c r="F131" s="25" t="s">
        <v>57</v>
      </c>
      <c r="G131" s="77">
        <v>0</v>
      </c>
      <c r="H131" s="77">
        <v>0</v>
      </c>
      <c r="I131" s="76">
        <v>0</v>
      </c>
    </row>
    <row r="132" spans="1:9" ht="22.5" customHeight="1" x14ac:dyDescent="0.25">
      <c r="A132" s="37" t="s">
        <v>27</v>
      </c>
      <c r="B132" s="26">
        <v>902</v>
      </c>
      <c r="C132" s="27" t="s">
        <v>44</v>
      </c>
      <c r="D132" s="28" t="s">
        <v>45</v>
      </c>
      <c r="E132" s="27" t="s">
        <v>23</v>
      </c>
      <c r="F132" s="28"/>
      <c r="G132" s="83">
        <f>G136+G146+G133+G143</f>
        <v>1150</v>
      </c>
      <c r="H132" s="83">
        <f>H136+H146</f>
        <v>1150</v>
      </c>
      <c r="I132" s="71">
        <f>I136+I146</f>
        <v>1200</v>
      </c>
    </row>
    <row r="133" spans="1:9" ht="97.5" hidden="1" customHeight="1" x14ac:dyDescent="0.25">
      <c r="A133" s="32" t="s">
        <v>133</v>
      </c>
      <c r="B133" s="26">
        <v>902</v>
      </c>
      <c r="C133" s="15" t="s">
        <v>44</v>
      </c>
      <c r="D133" s="25" t="s">
        <v>45</v>
      </c>
      <c r="E133" s="15" t="s">
        <v>85</v>
      </c>
      <c r="F133" s="28"/>
      <c r="G133" s="83">
        <f t="shared" ref="G133:I134" si="15">G134</f>
        <v>0</v>
      </c>
      <c r="H133" s="83">
        <f t="shared" si="15"/>
        <v>0</v>
      </c>
      <c r="I133" s="71">
        <f t="shared" si="15"/>
        <v>0</v>
      </c>
    </row>
    <row r="134" spans="1:9" ht="35.25" hidden="1" customHeight="1" x14ac:dyDescent="0.25">
      <c r="A134" s="66" t="s">
        <v>172</v>
      </c>
      <c r="B134" s="26">
        <v>902</v>
      </c>
      <c r="C134" s="27" t="s">
        <v>44</v>
      </c>
      <c r="D134" s="28" t="s">
        <v>45</v>
      </c>
      <c r="E134" s="15" t="s">
        <v>171</v>
      </c>
      <c r="F134" s="28"/>
      <c r="G134" s="83">
        <f t="shared" si="15"/>
        <v>0</v>
      </c>
      <c r="H134" s="83">
        <f t="shared" si="15"/>
        <v>0</v>
      </c>
      <c r="I134" s="71">
        <f t="shared" si="15"/>
        <v>0</v>
      </c>
    </row>
    <row r="135" spans="1:9" ht="35.25" hidden="1" customHeight="1" x14ac:dyDescent="0.25">
      <c r="A135" s="148" t="s">
        <v>130</v>
      </c>
      <c r="B135" s="26">
        <v>902</v>
      </c>
      <c r="C135" s="27" t="s">
        <v>44</v>
      </c>
      <c r="D135" s="28" t="s">
        <v>45</v>
      </c>
      <c r="E135" s="146" t="s">
        <v>176</v>
      </c>
      <c r="F135" s="28" t="s">
        <v>57</v>
      </c>
      <c r="G135" s="83">
        <v>0</v>
      </c>
      <c r="H135" s="83">
        <v>0</v>
      </c>
      <c r="I135" s="71">
        <v>0</v>
      </c>
    </row>
    <row r="136" spans="1:9" ht="77.25" hidden="1" customHeight="1" x14ac:dyDescent="0.25">
      <c r="A136" s="32" t="s">
        <v>134</v>
      </c>
      <c r="B136" s="12">
        <v>902</v>
      </c>
      <c r="C136" s="15" t="s">
        <v>44</v>
      </c>
      <c r="D136" s="25" t="s">
        <v>45</v>
      </c>
      <c r="E136" s="15" t="s">
        <v>86</v>
      </c>
      <c r="F136" s="25"/>
      <c r="G136" s="83">
        <f>G137</f>
        <v>0</v>
      </c>
      <c r="H136" s="83">
        <f>H137</f>
        <v>0</v>
      </c>
      <c r="I136" s="71">
        <f>I137</f>
        <v>0</v>
      </c>
    </row>
    <row r="137" spans="1:9" ht="36" hidden="1" customHeight="1" x14ac:dyDescent="0.25">
      <c r="A137" s="69" t="s">
        <v>178</v>
      </c>
      <c r="B137" s="12">
        <v>902</v>
      </c>
      <c r="C137" s="15" t="s">
        <v>44</v>
      </c>
      <c r="D137" s="25" t="s">
        <v>45</v>
      </c>
      <c r="E137" s="15" t="s">
        <v>177</v>
      </c>
      <c r="F137" s="25"/>
      <c r="G137" s="83">
        <f>G138+G140+G141+G142</f>
        <v>0</v>
      </c>
      <c r="H137" s="83">
        <f>H138+H140+H141+H142</f>
        <v>0</v>
      </c>
      <c r="I137" s="83">
        <f>I138+I140+I141+I142</f>
        <v>0</v>
      </c>
    </row>
    <row r="138" spans="1:9" s="138" customFormat="1" ht="36" hidden="1" customHeight="1" x14ac:dyDescent="0.25">
      <c r="A138" s="158" t="s">
        <v>118</v>
      </c>
      <c r="B138" s="145">
        <v>902</v>
      </c>
      <c r="C138" s="146" t="s">
        <v>44</v>
      </c>
      <c r="D138" s="149" t="s">
        <v>45</v>
      </c>
      <c r="E138" s="146" t="s">
        <v>179</v>
      </c>
      <c r="F138" s="149"/>
      <c r="G138" s="147">
        <f>G139</f>
        <v>0</v>
      </c>
      <c r="H138" s="147">
        <f>H139</f>
        <v>0</v>
      </c>
      <c r="I138" s="140">
        <f>I139</f>
        <v>0</v>
      </c>
    </row>
    <row r="139" spans="1:9" s="138" customFormat="1" ht="36" hidden="1" customHeight="1" x14ac:dyDescent="0.25">
      <c r="A139" s="144" t="s">
        <v>75</v>
      </c>
      <c r="B139" s="145">
        <v>902</v>
      </c>
      <c r="C139" s="146" t="s">
        <v>44</v>
      </c>
      <c r="D139" s="149" t="s">
        <v>45</v>
      </c>
      <c r="E139" s="146" t="s">
        <v>179</v>
      </c>
      <c r="F139" s="146" t="s">
        <v>57</v>
      </c>
      <c r="G139" s="137">
        <v>0</v>
      </c>
      <c r="H139" s="137">
        <v>0</v>
      </c>
      <c r="I139" s="137">
        <v>0</v>
      </c>
    </row>
    <row r="140" spans="1:9" s="138" customFormat="1" ht="24.75" hidden="1" customHeight="1" x14ac:dyDescent="0.25">
      <c r="A140" s="159" t="s">
        <v>77</v>
      </c>
      <c r="B140" s="142">
        <v>902</v>
      </c>
      <c r="C140" s="143" t="s">
        <v>44</v>
      </c>
      <c r="D140" s="160" t="s">
        <v>45</v>
      </c>
      <c r="E140" s="143" t="s">
        <v>180</v>
      </c>
      <c r="F140" s="143" t="s">
        <v>76</v>
      </c>
      <c r="G140" s="137">
        <f>100-100</f>
        <v>0</v>
      </c>
      <c r="H140" s="137">
        <v>0</v>
      </c>
      <c r="I140" s="137">
        <v>0</v>
      </c>
    </row>
    <row r="141" spans="1:9" s="138" customFormat="1" ht="126" hidden="1" customHeight="1" x14ac:dyDescent="0.25">
      <c r="A141" s="159" t="s">
        <v>108</v>
      </c>
      <c r="B141" s="142">
        <v>902</v>
      </c>
      <c r="C141" s="143" t="s">
        <v>44</v>
      </c>
      <c r="D141" s="160" t="s">
        <v>45</v>
      </c>
      <c r="E141" s="143" t="s">
        <v>181</v>
      </c>
      <c r="F141" s="146"/>
      <c r="G141" s="150">
        <f>122-122</f>
        <v>0</v>
      </c>
      <c r="H141" s="150">
        <v>0</v>
      </c>
      <c r="I141" s="137">
        <v>0</v>
      </c>
    </row>
    <row r="142" spans="1:9" s="138" customFormat="1" ht="86.25" hidden="1" customHeight="1" x14ac:dyDescent="0.25">
      <c r="A142" s="159" t="s">
        <v>125</v>
      </c>
      <c r="B142" s="142">
        <v>902</v>
      </c>
      <c r="C142" s="143" t="s">
        <v>44</v>
      </c>
      <c r="D142" s="160" t="s">
        <v>45</v>
      </c>
      <c r="E142" s="143" t="s">
        <v>182</v>
      </c>
      <c r="F142" s="149" t="s">
        <v>76</v>
      </c>
      <c r="G142" s="150">
        <f>64-64</f>
        <v>0</v>
      </c>
      <c r="H142" s="150">
        <v>0</v>
      </c>
      <c r="I142" s="137">
        <v>0</v>
      </c>
    </row>
    <row r="143" spans="1:9" s="138" customFormat="1" ht="86.25" customHeight="1" x14ac:dyDescent="0.25">
      <c r="A143" s="32" t="s">
        <v>243</v>
      </c>
      <c r="B143" s="26">
        <v>902</v>
      </c>
      <c r="C143" s="27" t="s">
        <v>44</v>
      </c>
      <c r="D143" s="28" t="s">
        <v>45</v>
      </c>
      <c r="E143" s="15" t="s">
        <v>85</v>
      </c>
      <c r="F143" s="149"/>
      <c r="G143" s="150">
        <f t="shared" ref="G143:I144" si="16">G144</f>
        <v>50</v>
      </c>
      <c r="H143" s="150">
        <f t="shared" si="16"/>
        <v>0</v>
      </c>
      <c r="I143" s="137">
        <f t="shared" si="16"/>
        <v>0</v>
      </c>
    </row>
    <row r="144" spans="1:9" s="138" customFormat="1" ht="42" customHeight="1" x14ac:dyDescent="0.25">
      <c r="A144" s="66" t="s">
        <v>172</v>
      </c>
      <c r="B144" s="26">
        <v>902</v>
      </c>
      <c r="C144" s="27" t="s">
        <v>44</v>
      </c>
      <c r="D144" s="28" t="s">
        <v>45</v>
      </c>
      <c r="E144" s="15" t="s">
        <v>171</v>
      </c>
      <c r="F144" s="149"/>
      <c r="G144" s="150">
        <f t="shared" si="16"/>
        <v>50</v>
      </c>
      <c r="H144" s="150">
        <f t="shared" si="16"/>
        <v>0</v>
      </c>
      <c r="I144" s="137">
        <f t="shared" si="16"/>
        <v>0</v>
      </c>
    </row>
    <row r="145" spans="1:9" s="138" customFormat="1" ht="39" customHeight="1" x14ac:dyDescent="0.25">
      <c r="A145" s="169" t="s">
        <v>130</v>
      </c>
      <c r="B145" s="26">
        <v>902</v>
      </c>
      <c r="C145" s="27" t="s">
        <v>44</v>
      </c>
      <c r="D145" s="28" t="s">
        <v>45</v>
      </c>
      <c r="E145" s="143" t="s">
        <v>176</v>
      </c>
      <c r="F145" s="149" t="s">
        <v>57</v>
      </c>
      <c r="G145" s="150">
        <v>50</v>
      </c>
      <c r="H145" s="150">
        <v>0</v>
      </c>
      <c r="I145" s="137">
        <v>0</v>
      </c>
    </row>
    <row r="146" spans="1:9" s="138" customFormat="1" ht="35.25" customHeight="1" x14ac:dyDescent="0.25">
      <c r="A146" s="159" t="s">
        <v>55</v>
      </c>
      <c r="B146" s="145">
        <v>902</v>
      </c>
      <c r="C146" s="146" t="s">
        <v>44</v>
      </c>
      <c r="D146" s="149" t="s">
        <v>45</v>
      </c>
      <c r="E146" s="146" t="s">
        <v>259</v>
      </c>
      <c r="F146" s="149"/>
      <c r="G146" s="147">
        <f>G147</f>
        <v>1100</v>
      </c>
      <c r="H146" s="147">
        <f>H147</f>
        <v>1150</v>
      </c>
      <c r="I146" s="140">
        <f>I147</f>
        <v>1200</v>
      </c>
    </row>
    <row r="147" spans="1:9" s="138" customFormat="1" ht="33.75" customHeight="1" x14ac:dyDescent="0.25">
      <c r="A147" s="161" t="s">
        <v>63</v>
      </c>
      <c r="B147" s="145">
        <v>902</v>
      </c>
      <c r="C147" s="146" t="s">
        <v>44</v>
      </c>
      <c r="D147" s="149" t="s">
        <v>45</v>
      </c>
      <c r="E147" s="146" t="s">
        <v>260</v>
      </c>
      <c r="F147" s="149"/>
      <c r="G147" s="147">
        <f>G148+G155</f>
        <v>1100</v>
      </c>
      <c r="H147" s="147">
        <f>H148+H155</f>
        <v>1150</v>
      </c>
      <c r="I147" s="147">
        <f>I148+I155</f>
        <v>1200</v>
      </c>
    </row>
    <row r="148" spans="1:9" s="138" customFormat="1" ht="28.5" customHeight="1" x14ac:dyDescent="0.25">
      <c r="A148" s="159" t="s">
        <v>56</v>
      </c>
      <c r="B148" s="145">
        <v>902</v>
      </c>
      <c r="C148" s="146" t="s">
        <v>44</v>
      </c>
      <c r="D148" s="149" t="s">
        <v>45</v>
      </c>
      <c r="E148" s="146" t="s">
        <v>270</v>
      </c>
      <c r="F148" s="149"/>
      <c r="G148" s="147">
        <f>G149+G151+G153</f>
        <v>1000</v>
      </c>
      <c r="H148" s="147">
        <f>H149+H151+H153</f>
        <v>1050</v>
      </c>
      <c r="I148" s="140">
        <f>I149+I151+I153</f>
        <v>1100</v>
      </c>
    </row>
    <row r="149" spans="1:9" s="138" customFormat="1" ht="37.5" customHeight="1" x14ac:dyDescent="0.25">
      <c r="A149" s="154" t="s">
        <v>92</v>
      </c>
      <c r="B149" s="145">
        <v>902</v>
      </c>
      <c r="C149" s="146" t="s">
        <v>44</v>
      </c>
      <c r="D149" s="149" t="s">
        <v>45</v>
      </c>
      <c r="E149" s="146" t="s">
        <v>275</v>
      </c>
      <c r="F149" s="149"/>
      <c r="G149" s="147">
        <f>G150</f>
        <v>0</v>
      </c>
      <c r="H149" s="147">
        <f>H150</f>
        <v>0</v>
      </c>
      <c r="I149" s="140">
        <f>I150</f>
        <v>0</v>
      </c>
    </row>
    <row r="150" spans="1:9" s="138" customFormat="1" ht="33.75" customHeight="1" x14ac:dyDescent="0.25">
      <c r="A150" s="144" t="s">
        <v>75</v>
      </c>
      <c r="B150" s="145">
        <v>902</v>
      </c>
      <c r="C150" s="146" t="s">
        <v>44</v>
      </c>
      <c r="D150" s="149" t="s">
        <v>45</v>
      </c>
      <c r="E150" s="146" t="s">
        <v>275</v>
      </c>
      <c r="F150" s="146" t="s">
        <v>57</v>
      </c>
      <c r="G150" s="137">
        <v>0</v>
      </c>
      <c r="H150" s="137">
        <v>0</v>
      </c>
      <c r="I150" s="137">
        <v>0</v>
      </c>
    </row>
    <row r="151" spans="1:9" s="138" customFormat="1" ht="33" customHeight="1" x14ac:dyDescent="0.25">
      <c r="A151" s="162" t="s">
        <v>93</v>
      </c>
      <c r="B151" s="145">
        <v>902</v>
      </c>
      <c r="C151" s="146" t="s">
        <v>44</v>
      </c>
      <c r="D151" s="149" t="s">
        <v>45</v>
      </c>
      <c r="E151" s="146" t="s">
        <v>276</v>
      </c>
      <c r="F151" s="149"/>
      <c r="G151" s="147">
        <f>G152</f>
        <v>1000</v>
      </c>
      <c r="H151" s="147">
        <f>H152</f>
        <v>1050</v>
      </c>
      <c r="I151" s="140">
        <f>I152</f>
        <v>1100</v>
      </c>
    </row>
    <row r="152" spans="1:9" s="138" customFormat="1" ht="33.75" customHeight="1" x14ac:dyDescent="0.25">
      <c r="A152" s="144" t="s">
        <v>75</v>
      </c>
      <c r="B152" s="145">
        <v>902</v>
      </c>
      <c r="C152" s="146" t="s">
        <v>44</v>
      </c>
      <c r="D152" s="149" t="s">
        <v>45</v>
      </c>
      <c r="E152" s="146" t="s">
        <v>276</v>
      </c>
      <c r="F152" s="149" t="s">
        <v>57</v>
      </c>
      <c r="G152" s="150">
        <v>1000</v>
      </c>
      <c r="H152" s="150">
        <v>1050</v>
      </c>
      <c r="I152" s="137">
        <v>1100</v>
      </c>
    </row>
    <row r="153" spans="1:9" s="138" customFormat="1" ht="34.5" hidden="1" customHeight="1" x14ac:dyDescent="0.25">
      <c r="A153" s="162" t="s">
        <v>94</v>
      </c>
      <c r="B153" s="145">
        <v>902</v>
      </c>
      <c r="C153" s="146" t="s">
        <v>44</v>
      </c>
      <c r="D153" s="149" t="s">
        <v>45</v>
      </c>
      <c r="E153" s="146" t="s">
        <v>100</v>
      </c>
      <c r="F153" s="149"/>
      <c r="G153" s="147">
        <f>G154</f>
        <v>0</v>
      </c>
      <c r="H153" s="147">
        <f>H154</f>
        <v>0</v>
      </c>
      <c r="I153" s="140">
        <f>I154</f>
        <v>0</v>
      </c>
    </row>
    <row r="154" spans="1:9" s="138" customFormat="1" ht="33.75" hidden="1" customHeight="1" x14ac:dyDescent="0.25">
      <c r="A154" s="144" t="s">
        <v>75</v>
      </c>
      <c r="B154" s="145">
        <v>902</v>
      </c>
      <c r="C154" s="146" t="s">
        <v>44</v>
      </c>
      <c r="D154" s="149" t="s">
        <v>45</v>
      </c>
      <c r="E154" s="146" t="s">
        <v>100</v>
      </c>
      <c r="F154" s="149" t="s">
        <v>57</v>
      </c>
      <c r="G154" s="150">
        <v>0</v>
      </c>
      <c r="H154" s="150">
        <v>0</v>
      </c>
      <c r="I154" s="137">
        <v>0</v>
      </c>
    </row>
    <row r="155" spans="1:9" s="138" customFormat="1" ht="33.75" customHeight="1" x14ac:dyDescent="0.25">
      <c r="A155" s="36" t="s">
        <v>231</v>
      </c>
      <c r="B155" s="145">
        <v>902</v>
      </c>
      <c r="C155" s="146" t="s">
        <v>44</v>
      </c>
      <c r="D155" s="149" t="s">
        <v>45</v>
      </c>
      <c r="E155" s="146" t="s">
        <v>277</v>
      </c>
      <c r="F155" s="149" t="s">
        <v>98</v>
      </c>
      <c r="G155" s="150">
        <v>100</v>
      </c>
      <c r="H155" s="150">
        <v>100</v>
      </c>
      <c r="I155" s="137">
        <v>100</v>
      </c>
    </row>
    <row r="156" spans="1:9" ht="21" customHeight="1" x14ac:dyDescent="0.25">
      <c r="A156" s="37" t="s">
        <v>28</v>
      </c>
      <c r="B156" s="12">
        <v>902</v>
      </c>
      <c r="C156" s="15" t="s">
        <v>44</v>
      </c>
      <c r="D156" s="25" t="s">
        <v>47</v>
      </c>
      <c r="E156" s="27"/>
      <c r="F156" s="28"/>
      <c r="G156" s="83">
        <f>G157+G189+G202+G195+G198</f>
        <v>29556.699999999997</v>
      </c>
      <c r="H156" s="83">
        <f>H157+H189+H202</f>
        <v>6342.6</v>
      </c>
      <c r="I156" s="71">
        <f>I157+I189+I202</f>
        <v>5553.7</v>
      </c>
    </row>
    <row r="157" spans="1:9" ht="81" customHeight="1" x14ac:dyDescent="0.25">
      <c r="A157" s="32" t="s">
        <v>244</v>
      </c>
      <c r="B157" s="12">
        <v>902</v>
      </c>
      <c r="C157" s="15" t="s">
        <v>44</v>
      </c>
      <c r="D157" s="25" t="s">
        <v>47</v>
      </c>
      <c r="E157" s="15" t="s">
        <v>8</v>
      </c>
      <c r="F157" s="25"/>
      <c r="G157" s="83">
        <f>G161</f>
        <v>12046.8</v>
      </c>
      <c r="H157" s="83">
        <f>H161</f>
        <v>6042.6</v>
      </c>
      <c r="I157" s="83">
        <f>I161</f>
        <v>5253.7</v>
      </c>
    </row>
    <row r="158" spans="1:9" ht="40.5" hidden="1" customHeight="1" x14ac:dyDescent="0.25">
      <c r="A158" s="156" t="s">
        <v>220</v>
      </c>
      <c r="B158" s="12">
        <v>902</v>
      </c>
      <c r="C158" s="15" t="s">
        <v>44</v>
      </c>
      <c r="D158" s="25" t="s">
        <v>47</v>
      </c>
      <c r="E158" s="151" t="s">
        <v>223</v>
      </c>
      <c r="F158" s="25"/>
      <c r="G158" s="83">
        <f>G159</f>
        <v>0</v>
      </c>
      <c r="H158" s="83">
        <v>0</v>
      </c>
      <c r="I158" s="71">
        <v>0</v>
      </c>
    </row>
    <row r="159" spans="1:9" ht="63.75" hidden="1" customHeight="1" x14ac:dyDescent="0.25">
      <c r="A159" s="66" t="s">
        <v>221</v>
      </c>
      <c r="B159" s="12">
        <v>902</v>
      </c>
      <c r="C159" s="15" t="s">
        <v>44</v>
      </c>
      <c r="D159" s="25" t="s">
        <v>47</v>
      </c>
      <c r="E159" s="151" t="s">
        <v>224</v>
      </c>
      <c r="F159" s="25"/>
      <c r="G159" s="83">
        <f>G160</f>
        <v>0</v>
      </c>
      <c r="H159" s="83">
        <v>0</v>
      </c>
      <c r="I159" s="71">
        <v>0</v>
      </c>
    </row>
    <row r="160" spans="1:9" ht="36" hidden="1" customHeight="1" x14ac:dyDescent="0.25">
      <c r="A160" s="66" t="s">
        <v>222</v>
      </c>
      <c r="B160" s="12">
        <v>902</v>
      </c>
      <c r="C160" s="15" t="s">
        <v>44</v>
      </c>
      <c r="D160" s="25" t="s">
        <v>47</v>
      </c>
      <c r="E160" s="151" t="s">
        <v>225</v>
      </c>
      <c r="F160" s="25" t="s">
        <v>57</v>
      </c>
      <c r="G160" s="83">
        <v>0</v>
      </c>
      <c r="H160" s="83">
        <v>0</v>
      </c>
      <c r="I160" s="71">
        <v>0</v>
      </c>
    </row>
    <row r="161" spans="1:9" ht="31.5" customHeight="1" x14ac:dyDescent="0.25">
      <c r="A161" s="32" t="s">
        <v>183</v>
      </c>
      <c r="B161" s="12">
        <v>902</v>
      </c>
      <c r="C161" s="15" t="s">
        <v>44</v>
      </c>
      <c r="D161" s="25" t="s">
        <v>47</v>
      </c>
      <c r="E161" s="15" t="s">
        <v>10</v>
      </c>
      <c r="F161" s="25"/>
      <c r="G161" s="83">
        <f>G162+G168+G171+G181</f>
        <v>12046.8</v>
      </c>
      <c r="H161" s="83">
        <f>H162+H168+H171+H181</f>
        <v>6042.6</v>
      </c>
      <c r="I161" s="83">
        <f>I162+I168+I171+I181</f>
        <v>5253.7</v>
      </c>
    </row>
    <row r="162" spans="1:9" ht="54.75" customHeight="1" x14ac:dyDescent="0.25">
      <c r="A162" s="32" t="s">
        <v>245</v>
      </c>
      <c r="B162" s="12">
        <v>902</v>
      </c>
      <c r="C162" s="15" t="s">
        <v>44</v>
      </c>
      <c r="D162" s="25" t="s">
        <v>47</v>
      </c>
      <c r="E162" s="15" t="s">
        <v>9</v>
      </c>
      <c r="F162" s="25"/>
      <c r="G162" s="83">
        <f>G163+G166+G165</f>
        <v>5396.8</v>
      </c>
      <c r="H162" s="83">
        <f>H163+H166</f>
        <v>3460</v>
      </c>
      <c r="I162" s="71">
        <f>I163+I166</f>
        <v>3460</v>
      </c>
    </row>
    <row r="163" spans="1:9" s="138" customFormat="1" ht="39" customHeight="1" x14ac:dyDescent="0.25">
      <c r="A163" s="139" t="s">
        <v>143</v>
      </c>
      <c r="B163" s="145">
        <v>902</v>
      </c>
      <c r="C163" s="146" t="s">
        <v>44</v>
      </c>
      <c r="D163" s="149" t="s">
        <v>47</v>
      </c>
      <c r="E163" s="146" t="s">
        <v>184</v>
      </c>
      <c r="F163" s="149"/>
      <c r="G163" s="147">
        <f>G164</f>
        <v>1760</v>
      </c>
      <c r="H163" s="147">
        <f>H164</f>
        <v>860</v>
      </c>
      <c r="I163" s="140">
        <f>I164</f>
        <v>860</v>
      </c>
    </row>
    <row r="164" spans="1:9" s="138" customFormat="1" ht="33.75" customHeight="1" x14ac:dyDescent="0.25">
      <c r="A164" s="148" t="s">
        <v>75</v>
      </c>
      <c r="B164" s="145">
        <v>902</v>
      </c>
      <c r="C164" s="146" t="s">
        <v>44</v>
      </c>
      <c r="D164" s="149" t="s">
        <v>47</v>
      </c>
      <c r="E164" s="146" t="s">
        <v>184</v>
      </c>
      <c r="F164" s="146" t="s">
        <v>57</v>
      </c>
      <c r="G164" s="137">
        <f>1360+400</f>
        <v>1760</v>
      </c>
      <c r="H164" s="137">
        <v>860</v>
      </c>
      <c r="I164" s="137">
        <v>860</v>
      </c>
    </row>
    <row r="165" spans="1:9" s="138" customFormat="1" ht="33.75" customHeight="1" x14ac:dyDescent="0.25">
      <c r="A165" s="148" t="s">
        <v>140</v>
      </c>
      <c r="B165" s="145">
        <v>902</v>
      </c>
      <c r="C165" s="146" t="s">
        <v>44</v>
      </c>
      <c r="D165" s="149" t="s">
        <v>47</v>
      </c>
      <c r="E165" s="146" t="s">
        <v>241</v>
      </c>
      <c r="F165" s="146" t="s">
        <v>57</v>
      </c>
      <c r="G165" s="137">
        <v>736.8</v>
      </c>
      <c r="H165" s="137">
        <v>0</v>
      </c>
      <c r="I165" s="137">
        <v>0</v>
      </c>
    </row>
    <row r="166" spans="1:9" ht="30" customHeight="1" x14ac:dyDescent="0.25">
      <c r="A166" s="70" t="s">
        <v>95</v>
      </c>
      <c r="B166" s="12">
        <v>902</v>
      </c>
      <c r="C166" s="15" t="s">
        <v>44</v>
      </c>
      <c r="D166" s="25" t="s">
        <v>47</v>
      </c>
      <c r="E166" s="15" t="s">
        <v>185</v>
      </c>
      <c r="F166" s="15"/>
      <c r="G166" s="71">
        <f>G167</f>
        <v>2900</v>
      </c>
      <c r="H166" s="71">
        <f>H167</f>
        <v>2600</v>
      </c>
      <c r="I166" s="71">
        <f>I167</f>
        <v>2600</v>
      </c>
    </row>
    <row r="167" spans="1:9" ht="30.75" customHeight="1" x14ac:dyDescent="0.25">
      <c r="A167" s="57" t="s">
        <v>75</v>
      </c>
      <c r="B167" s="12">
        <v>902</v>
      </c>
      <c r="C167" s="15" t="s">
        <v>44</v>
      </c>
      <c r="D167" s="25" t="s">
        <v>47</v>
      </c>
      <c r="E167" s="15" t="s">
        <v>185</v>
      </c>
      <c r="F167" s="15" t="s">
        <v>57</v>
      </c>
      <c r="G167" s="76">
        <f>2600+300</f>
        <v>2900</v>
      </c>
      <c r="H167" s="76">
        <v>2600</v>
      </c>
      <c r="I167" s="76">
        <v>2600</v>
      </c>
    </row>
    <row r="168" spans="1:9" ht="66.75" customHeight="1" x14ac:dyDescent="0.25">
      <c r="A168" s="32" t="s">
        <v>246</v>
      </c>
      <c r="B168" s="16">
        <v>902</v>
      </c>
      <c r="C168" s="17" t="s">
        <v>44</v>
      </c>
      <c r="D168" s="29" t="s">
        <v>47</v>
      </c>
      <c r="E168" s="15" t="s">
        <v>11</v>
      </c>
      <c r="F168" s="29"/>
      <c r="G168" s="89">
        <f t="shared" ref="G168:I169" si="17">G169</f>
        <v>70</v>
      </c>
      <c r="H168" s="89">
        <f t="shared" si="17"/>
        <v>75</v>
      </c>
      <c r="I168" s="116">
        <f t="shared" si="17"/>
        <v>78</v>
      </c>
    </row>
    <row r="169" spans="1:9" ht="41.25" customHeight="1" x14ac:dyDescent="0.25">
      <c r="A169" s="70" t="s">
        <v>144</v>
      </c>
      <c r="B169" s="16">
        <v>902</v>
      </c>
      <c r="C169" s="17" t="s">
        <v>44</v>
      </c>
      <c r="D169" s="29" t="s">
        <v>47</v>
      </c>
      <c r="E169" s="15" t="s">
        <v>186</v>
      </c>
      <c r="F169" s="29"/>
      <c r="G169" s="89">
        <f t="shared" si="17"/>
        <v>70</v>
      </c>
      <c r="H169" s="89">
        <f t="shared" si="17"/>
        <v>75</v>
      </c>
      <c r="I169" s="116">
        <f t="shared" si="17"/>
        <v>78</v>
      </c>
    </row>
    <row r="170" spans="1:9" ht="32.25" customHeight="1" x14ac:dyDescent="0.25">
      <c r="A170" s="58" t="s">
        <v>75</v>
      </c>
      <c r="B170" s="16">
        <v>902</v>
      </c>
      <c r="C170" s="17" t="s">
        <v>44</v>
      </c>
      <c r="D170" s="29" t="s">
        <v>47</v>
      </c>
      <c r="E170" s="15" t="s">
        <v>186</v>
      </c>
      <c r="F170" s="15" t="s">
        <v>57</v>
      </c>
      <c r="G170" s="76">
        <f>60+10</f>
        <v>70</v>
      </c>
      <c r="H170" s="76">
        <v>75</v>
      </c>
      <c r="I170" s="76">
        <v>78</v>
      </c>
    </row>
    <row r="171" spans="1:9" ht="48.75" customHeight="1" x14ac:dyDescent="0.25">
      <c r="A171" s="32" t="s">
        <v>247</v>
      </c>
      <c r="B171" s="12">
        <v>902</v>
      </c>
      <c r="C171" s="15" t="s">
        <v>44</v>
      </c>
      <c r="D171" s="15" t="s">
        <v>47</v>
      </c>
      <c r="E171" s="15" t="s">
        <v>187</v>
      </c>
      <c r="F171" s="15"/>
      <c r="G171" s="71">
        <f>G172+G174+G176+G178+G179</f>
        <v>5180</v>
      </c>
      <c r="H171" s="71">
        <f>H172+H174+H176+H178+H179</f>
        <v>1680</v>
      </c>
      <c r="I171" s="71">
        <f>I172+I174+I176+I178+I179</f>
        <v>830</v>
      </c>
    </row>
    <row r="172" spans="1:9" ht="51" customHeight="1" x14ac:dyDescent="0.25">
      <c r="A172" s="70" t="s">
        <v>0</v>
      </c>
      <c r="B172" s="12">
        <v>902</v>
      </c>
      <c r="C172" s="15" t="s">
        <v>44</v>
      </c>
      <c r="D172" s="15" t="s">
        <v>47</v>
      </c>
      <c r="E172" s="15" t="s">
        <v>188</v>
      </c>
      <c r="F172" s="15"/>
      <c r="G172" s="71">
        <f>G173</f>
        <v>1800</v>
      </c>
      <c r="H172" s="71">
        <f>H173</f>
        <v>1300</v>
      </c>
      <c r="I172" s="71">
        <f>I173</f>
        <v>450</v>
      </c>
    </row>
    <row r="173" spans="1:9" ht="33.75" customHeight="1" x14ac:dyDescent="0.25">
      <c r="A173" s="57" t="s">
        <v>111</v>
      </c>
      <c r="B173" s="12">
        <v>902</v>
      </c>
      <c r="C173" s="15" t="s">
        <v>44</v>
      </c>
      <c r="D173" s="15" t="s">
        <v>47</v>
      </c>
      <c r="E173" s="15" t="s">
        <v>188</v>
      </c>
      <c r="F173" s="15" t="s">
        <v>57</v>
      </c>
      <c r="G173" s="76">
        <f>1200+100+500</f>
        <v>1800</v>
      </c>
      <c r="H173" s="76">
        <v>1300</v>
      </c>
      <c r="I173" s="76">
        <f>1300-850</f>
        <v>450</v>
      </c>
    </row>
    <row r="174" spans="1:9" ht="27.75" customHeight="1" x14ac:dyDescent="0.25">
      <c r="A174" s="70" t="s">
        <v>1</v>
      </c>
      <c r="B174" s="12">
        <v>902</v>
      </c>
      <c r="C174" s="15" t="s">
        <v>44</v>
      </c>
      <c r="D174" s="15" t="s">
        <v>47</v>
      </c>
      <c r="E174" s="17" t="s">
        <v>189</v>
      </c>
      <c r="F174" s="15"/>
      <c r="G174" s="71">
        <f>G175</f>
        <v>100</v>
      </c>
      <c r="H174" s="71">
        <f>H175</f>
        <v>100</v>
      </c>
      <c r="I174" s="71">
        <f>I175</f>
        <v>100</v>
      </c>
    </row>
    <row r="175" spans="1:9" ht="30" customHeight="1" x14ac:dyDescent="0.25">
      <c r="A175" s="58" t="s">
        <v>75</v>
      </c>
      <c r="B175" s="12">
        <v>902</v>
      </c>
      <c r="C175" s="15" t="s">
        <v>44</v>
      </c>
      <c r="D175" s="15" t="s">
        <v>47</v>
      </c>
      <c r="E175" s="15" t="s">
        <v>189</v>
      </c>
      <c r="F175" s="15" t="s">
        <v>57</v>
      </c>
      <c r="G175" s="76">
        <f>100</f>
        <v>100</v>
      </c>
      <c r="H175" s="76">
        <v>100</v>
      </c>
      <c r="I175" s="76">
        <v>100</v>
      </c>
    </row>
    <row r="176" spans="1:9" ht="51.75" customHeight="1" x14ac:dyDescent="0.25">
      <c r="A176" s="32" t="s">
        <v>2</v>
      </c>
      <c r="B176" s="12">
        <v>902</v>
      </c>
      <c r="C176" s="15" t="s">
        <v>44</v>
      </c>
      <c r="D176" s="15" t="s">
        <v>47</v>
      </c>
      <c r="E176" s="17" t="s">
        <v>190</v>
      </c>
      <c r="F176" s="15"/>
      <c r="G176" s="71">
        <f>G177</f>
        <v>80</v>
      </c>
      <c r="H176" s="71">
        <f>H177</f>
        <v>80</v>
      </c>
      <c r="I176" s="71">
        <f>I177</f>
        <v>80</v>
      </c>
    </row>
    <row r="177" spans="1:9" ht="28.5" customHeight="1" x14ac:dyDescent="0.25">
      <c r="A177" s="58" t="s">
        <v>75</v>
      </c>
      <c r="B177" s="16">
        <v>902</v>
      </c>
      <c r="C177" s="17" t="s">
        <v>44</v>
      </c>
      <c r="D177" s="17" t="s">
        <v>47</v>
      </c>
      <c r="E177" s="17" t="s">
        <v>190</v>
      </c>
      <c r="F177" s="15" t="s">
        <v>57</v>
      </c>
      <c r="G177" s="76">
        <f>50+30</f>
        <v>80</v>
      </c>
      <c r="H177" s="76">
        <v>80</v>
      </c>
      <c r="I177" s="76">
        <v>80</v>
      </c>
    </row>
    <row r="178" spans="1:9" ht="28.5" customHeight="1" x14ac:dyDescent="0.25">
      <c r="A178" s="126" t="s">
        <v>145</v>
      </c>
      <c r="B178" s="16">
        <v>902</v>
      </c>
      <c r="C178" s="17" t="s">
        <v>44</v>
      </c>
      <c r="D178" s="17" t="s">
        <v>47</v>
      </c>
      <c r="E178" s="17" t="s">
        <v>191</v>
      </c>
      <c r="F178" s="15"/>
      <c r="G178" s="76">
        <f>100+100</f>
        <v>200</v>
      </c>
      <c r="H178" s="76">
        <v>200</v>
      </c>
      <c r="I178" s="76">
        <v>200</v>
      </c>
    </row>
    <row r="179" spans="1:9" ht="28.5" customHeight="1" x14ac:dyDescent="0.25">
      <c r="A179" s="70" t="s">
        <v>137</v>
      </c>
      <c r="B179" s="16">
        <v>902</v>
      </c>
      <c r="C179" s="17" t="s">
        <v>44</v>
      </c>
      <c r="D179" s="17" t="s">
        <v>47</v>
      </c>
      <c r="E179" s="151" t="s">
        <v>192</v>
      </c>
      <c r="F179" s="15"/>
      <c r="G179" s="76">
        <f>G180</f>
        <v>3000</v>
      </c>
      <c r="H179" s="76">
        <f>H180</f>
        <v>0</v>
      </c>
      <c r="I179" s="76">
        <f>I180</f>
        <v>0</v>
      </c>
    </row>
    <row r="180" spans="1:9" ht="28.5" customHeight="1" x14ac:dyDescent="0.25">
      <c r="A180" s="65" t="s">
        <v>75</v>
      </c>
      <c r="B180" s="16">
        <v>902</v>
      </c>
      <c r="C180" s="17" t="s">
        <v>44</v>
      </c>
      <c r="D180" s="17" t="s">
        <v>47</v>
      </c>
      <c r="E180" s="151" t="s">
        <v>192</v>
      </c>
      <c r="F180" s="15" t="s">
        <v>57</v>
      </c>
      <c r="G180" s="76">
        <v>3000</v>
      </c>
      <c r="H180" s="76">
        <v>0</v>
      </c>
      <c r="I180" s="76">
        <v>0</v>
      </c>
    </row>
    <row r="181" spans="1:9" ht="50.25" customHeight="1" x14ac:dyDescent="0.25">
      <c r="A181" s="32" t="s">
        <v>242</v>
      </c>
      <c r="B181" s="12">
        <v>902</v>
      </c>
      <c r="C181" s="15" t="s">
        <v>44</v>
      </c>
      <c r="D181" s="15" t="s">
        <v>47</v>
      </c>
      <c r="E181" s="17" t="s">
        <v>109</v>
      </c>
      <c r="F181" s="15"/>
      <c r="G181" s="71">
        <f>G182+G184+G186+G188</f>
        <v>1400</v>
      </c>
      <c r="H181" s="71">
        <f>H182+H184</f>
        <v>827.6</v>
      </c>
      <c r="I181" s="71">
        <f>I182+I184</f>
        <v>885.7</v>
      </c>
    </row>
    <row r="182" spans="1:9" ht="34.5" customHeight="1" x14ac:dyDescent="0.25">
      <c r="A182" s="70" t="s">
        <v>3</v>
      </c>
      <c r="B182" s="12">
        <v>902</v>
      </c>
      <c r="C182" s="15" t="s">
        <v>44</v>
      </c>
      <c r="D182" s="15" t="s">
        <v>47</v>
      </c>
      <c r="E182" s="15" t="s">
        <v>193</v>
      </c>
      <c r="F182" s="15"/>
      <c r="G182" s="83">
        <f>G183</f>
        <v>300</v>
      </c>
      <c r="H182" s="83">
        <f>H183</f>
        <v>200</v>
      </c>
      <c r="I182" s="71">
        <f>I183</f>
        <v>200</v>
      </c>
    </row>
    <row r="183" spans="1:9" ht="32.25" customHeight="1" x14ac:dyDescent="0.25">
      <c r="A183" s="58" t="s">
        <v>75</v>
      </c>
      <c r="B183" s="12">
        <v>902</v>
      </c>
      <c r="C183" s="15" t="s">
        <v>44</v>
      </c>
      <c r="D183" s="15" t="s">
        <v>47</v>
      </c>
      <c r="E183" s="15" t="s">
        <v>193</v>
      </c>
      <c r="F183" s="15" t="s">
        <v>57</v>
      </c>
      <c r="G183" s="76">
        <v>300</v>
      </c>
      <c r="H183" s="76">
        <v>200</v>
      </c>
      <c r="I183" s="76">
        <v>200</v>
      </c>
    </row>
    <row r="184" spans="1:9" ht="51" customHeight="1" x14ac:dyDescent="0.25">
      <c r="A184" s="32" t="s">
        <v>146</v>
      </c>
      <c r="B184" s="12">
        <v>902</v>
      </c>
      <c r="C184" s="15" t="s">
        <v>44</v>
      </c>
      <c r="D184" s="15" t="s">
        <v>47</v>
      </c>
      <c r="E184" s="15" t="s">
        <v>194</v>
      </c>
      <c r="F184" s="15"/>
      <c r="G184" s="83">
        <f>G185</f>
        <v>1100</v>
      </c>
      <c r="H184" s="83">
        <f>H185</f>
        <v>627.6</v>
      </c>
      <c r="I184" s="71">
        <f>I185</f>
        <v>685.7</v>
      </c>
    </row>
    <row r="185" spans="1:9" ht="31.5" customHeight="1" x14ac:dyDescent="0.25">
      <c r="A185" s="58" t="s">
        <v>75</v>
      </c>
      <c r="B185" s="12">
        <v>902</v>
      </c>
      <c r="C185" s="15" t="s">
        <v>44</v>
      </c>
      <c r="D185" s="15" t="s">
        <v>47</v>
      </c>
      <c r="E185" s="15" t="s">
        <v>194</v>
      </c>
      <c r="F185" s="15" t="s">
        <v>57</v>
      </c>
      <c r="G185" s="76">
        <f>600+500</f>
        <v>1100</v>
      </c>
      <c r="H185" s="76">
        <v>627.6</v>
      </c>
      <c r="I185" s="76">
        <v>685.7</v>
      </c>
    </row>
    <row r="186" spans="1:9" ht="31.5" hidden="1" customHeight="1" x14ac:dyDescent="0.25">
      <c r="A186" s="153" t="s">
        <v>140</v>
      </c>
      <c r="B186" s="12">
        <v>902</v>
      </c>
      <c r="C186" s="15" t="s">
        <v>44</v>
      </c>
      <c r="D186" s="15" t="s">
        <v>47</v>
      </c>
      <c r="E186" s="15" t="s">
        <v>195</v>
      </c>
      <c r="F186" s="15"/>
      <c r="G186" s="76">
        <f>G187</f>
        <v>0</v>
      </c>
      <c r="H186" s="76">
        <f>H187</f>
        <v>0</v>
      </c>
      <c r="I186" s="76">
        <f>I187</f>
        <v>0</v>
      </c>
    </row>
    <row r="187" spans="1:9" ht="31.5" hidden="1" customHeight="1" x14ac:dyDescent="0.25">
      <c r="A187" s="58" t="s">
        <v>75</v>
      </c>
      <c r="B187" s="12">
        <v>902</v>
      </c>
      <c r="C187" s="15" t="s">
        <v>44</v>
      </c>
      <c r="D187" s="15" t="s">
        <v>47</v>
      </c>
      <c r="E187" s="15" t="s">
        <v>195</v>
      </c>
      <c r="F187" s="15" t="s">
        <v>57</v>
      </c>
      <c r="G187" s="76">
        <v>0</v>
      </c>
      <c r="H187" s="76">
        <v>0</v>
      </c>
      <c r="I187" s="76">
        <v>0</v>
      </c>
    </row>
    <row r="188" spans="1:9" s="138" customFormat="1" ht="31.5" customHeight="1" x14ac:dyDescent="0.25">
      <c r="A188" s="136" t="s">
        <v>139</v>
      </c>
      <c r="B188" s="145">
        <v>902</v>
      </c>
      <c r="C188" s="146" t="s">
        <v>44</v>
      </c>
      <c r="D188" s="146" t="s">
        <v>47</v>
      </c>
      <c r="E188" s="146" t="s">
        <v>110</v>
      </c>
      <c r="F188" s="146" t="s">
        <v>57</v>
      </c>
      <c r="G188" s="137">
        <f>600-600</f>
        <v>0</v>
      </c>
      <c r="H188" s="137">
        <v>0</v>
      </c>
      <c r="I188" s="137">
        <v>0</v>
      </c>
    </row>
    <row r="189" spans="1:9" ht="108.75" hidden="1" customHeight="1" x14ac:dyDescent="0.25">
      <c r="A189" s="61" t="s">
        <v>131</v>
      </c>
      <c r="B189" s="12">
        <v>902</v>
      </c>
      <c r="C189" s="15" t="s">
        <v>44</v>
      </c>
      <c r="D189" s="15" t="s">
        <v>47</v>
      </c>
      <c r="E189" s="15" t="s">
        <v>82</v>
      </c>
      <c r="F189" s="15"/>
      <c r="G189" s="83">
        <f>G190+G193</f>
        <v>0</v>
      </c>
      <c r="H189" s="83">
        <f>H190+H193</f>
        <v>0</v>
      </c>
      <c r="I189" s="71">
        <f>I190+I193</f>
        <v>0</v>
      </c>
    </row>
    <row r="190" spans="1:9" ht="62.25" hidden="1" customHeight="1" x14ac:dyDescent="0.25">
      <c r="A190" s="67" t="s">
        <v>197</v>
      </c>
      <c r="B190" s="12">
        <v>902</v>
      </c>
      <c r="C190" s="15" t="s">
        <v>44</v>
      </c>
      <c r="D190" s="15" t="s">
        <v>47</v>
      </c>
      <c r="E190" s="15" t="s">
        <v>196</v>
      </c>
      <c r="F190" s="15"/>
      <c r="G190" s="83">
        <f>G191</f>
        <v>0</v>
      </c>
      <c r="H190" s="83">
        <f>H193</f>
        <v>0</v>
      </c>
      <c r="I190" s="71">
        <f>I193</f>
        <v>0</v>
      </c>
    </row>
    <row r="191" spans="1:9" ht="59.25" hidden="1" customHeight="1" x14ac:dyDescent="0.25">
      <c r="A191" s="67" t="s">
        <v>147</v>
      </c>
      <c r="B191" s="12">
        <v>902</v>
      </c>
      <c r="C191" s="15" t="s">
        <v>44</v>
      </c>
      <c r="D191" s="15" t="s">
        <v>47</v>
      </c>
      <c r="E191" s="15" t="s">
        <v>198</v>
      </c>
      <c r="F191" s="15" t="s">
        <v>57</v>
      </c>
      <c r="G191" s="83">
        <f>G192</f>
        <v>0</v>
      </c>
      <c r="H191" s="83">
        <f>H192</f>
        <v>0</v>
      </c>
      <c r="I191" s="71">
        <f>I192</f>
        <v>0</v>
      </c>
    </row>
    <row r="192" spans="1:9" ht="45.75" hidden="1" customHeight="1" x14ac:dyDescent="0.25">
      <c r="A192" s="58" t="s">
        <v>75</v>
      </c>
      <c r="B192" s="12">
        <v>902</v>
      </c>
      <c r="C192" s="15" t="s">
        <v>44</v>
      </c>
      <c r="D192" s="15" t="s">
        <v>47</v>
      </c>
      <c r="E192" s="15" t="s">
        <v>198</v>
      </c>
      <c r="F192" s="15" t="s">
        <v>57</v>
      </c>
      <c r="G192" s="83">
        <v>0</v>
      </c>
      <c r="H192" s="83">
        <v>0</v>
      </c>
      <c r="I192" s="71">
        <v>0</v>
      </c>
    </row>
    <row r="193" spans="1:9" ht="96.75" hidden="1" customHeight="1" x14ac:dyDescent="0.25">
      <c r="A193" s="65" t="s">
        <v>200</v>
      </c>
      <c r="B193" s="12">
        <v>902</v>
      </c>
      <c r="C193" s="15" t="s">
        <v>44</v>
      </c>
      <c r="D193" s="15" t="s">
        <v>47</v>
      </c>
      <c r="E193" s="15" t="s">
        <v>199</v>
      </c>
      <c r="F193" s="15"/>
      <c r="G193" s="77">
        <f>G194</f>
        <v>0</v>
      </c>
      <c r="H193" s="77">
        <f>H194</f>
        <v>0</v>
      </c>
      <c r="I193" s="76">
        <f>I194</f>
        <v>0</v>
      </c>
    </row>
    <row r="194" spans="1:9" s="138" customFormat="1" ht="57.75" hidden="1" customHeight="1" x14ac:dyDescent="0.25">
      <c r="A194" s="141" t="s">
        <v>126</v>
      </c>
      <c r="B194" s="145">
        <v>902</v>
      </c>
      <c r="C194" s="146" t="s">
        <v>44</v>
      </c>
      <c r="D194" s="146" t="s">
        <v>47</v>
      </c>
      <c r="E194" s="146" t="s">
        <v>201</v>
      </c>
      <c r="F194" s="146" t="s">
        <v>57</v>
      </c>
      <c r="G194" s="150">
        <v>0</v>
      </c>
      <c r="H194" s="150">
        <v>0</v>
      </c>
      <c r="I194" s="137">
        <v>0</v>
      </c>
    </row>
    <row r="195" spans="1:9" ht="84" customHeight="1" x14ac:dyDescent="0.25">
      <c r="A195" s="68" t="s">
        <v>288</v>
      </c>
      <c r="B195" s="12">
        <v>902</v>
      </c>
      <c r="C195" s="15" t="s">
        <v>44</v>
      </c>
      <c r="D195" s="15" t="s">
        <v>47</v>
      </c>
      <c r="E195" s="15" t="s">
        <v>82</v>
      </c>
      <c r="F195" s="15"/>
      <c r="G195" s="83">
        <f t="shared" ref="G195:I196" si="18">G196</f>
        <v>1186</v>
      </c>
      <c r="H195" s="83">
        <f t="shared" si="18"/>
        <v>0</v>
      </c>
      <c r="I195" s="71">
        <f t="shared" si="18"/>
        <v>0</v>
      </c>
    </row>
    <row r="196" spans="1:9" ht="78" customHeight="1" x14ac:dyDescent="0.25">
      <c r="A196" s="67" t="s">
        <v>287</v>
      </c>
      <c r="B196" s="12">
        <v>902</v>
      </c>
      <c r="C196" s="15" t="s">
        <v>44</v>
      </c>
      <c r="D196" s="15" t="s">
        <v>47</v>
      </c>
      <c r="E196" s="15" t="s">
        <v>196</v>
      </c>
      <c r="F196" s="15"/>
      <c r="G196" s="83">
        <f t="shared" si="18"/>
        <v>1186</v>
      </c>
      <c r="H196" s="83">
        <f t="shared" si="18"/>
        <v>0</v>
      </c>
      <c r="I196" s="71">
        <f t="shared" si="18"/>
        <v>0</v>
      </c>
    </row>
    <row r="197" spans="1:9" ht="59.25" customHeight="1" x14ac:dyDescent="0.25">
      <c r="A197" s="141" t="s">
        <v>147</v>
      </c>
      <c r="B197" s="12">
        <v>902</v>
      </c>
      <c r="C197" s="15" t="s">
        <v>44</v>
      </c>
      <c r="D197" s="15" t="s">
        <v>47</v>
      </c>
      <c r="E197" s="185" t="s">
        <v>281</v>
      </c>
      <c r="F197" s="15" t="s">
        <v>57</v>
      </c>
      <c r="G197" s="83">
        <v>1186</v>
      </c>
      <c r="H197" s="83">
        <v>0</v>
      </c>
      <c r="I197" s="71">
        <v>0</v>
      </c>
    </row>
    <row r="198" spans="1:9" ht="96.75" customHeight="1" x14ac:dyDescent="0.25">
      <c r="A198" s="141" t="s">
        <v>289</v>
      </c>
      <c r="B198" s="12">
        <v>902</v>
      </c>
      <c r="C198" s="15" t="s">
        <v>44</v>
      </c>
      <c r="D198" s="15" t="s">
        <v>47</v>
      </c>
      <c r="E198" s="187">
        <v>1000000000</v>
      </c>
      <c r="F198" s="15"/>
      <c r="G198" s="83">
        <f t="shared" ref="G198:I199" si="19">G199</f>
        <v>15823.9</v>
      </c>
      <c r="H198" s="83">
        <f t="shared" si="19"/>
        <v>0</v>
      </c>
      <c r="I198" s="71">
        <f t="shared" si="19"/>
        <v>0</v>
      </c>
    </row>
    <row r="199" spans="1:9" ht="30.75" customHeight="1" x14ac:dyDescent="0.25">
      <c r="A199" s="186" t="s">
        <v>290</v>
      </c>
      <c r="B199" s="12">
        <v>902</v>
      </c>
      <c r="C199" s="15" t="s">
        <v>44</v>
      </c>
      <c r="D199" s="15" t="s">
        <v>47</v>
      </c>
      <c r="E199" s="189" t="s">
        <v>310</v>
      </c>
      <c r="F199" s="15"/>
      <c r="G199" s="83">
        <f>G200+G201</f>
        <v>15823.9</v>
      </c>
      <c r="H199" s="83">
        <f t="shared" si="19"/>
        <v>0</v>
      </c>
      <c r="I199" s="71">
        <f t="shared" si="19"/>
        <v>0</v>
      </c>
    </row>
    <row r="200" spans="1:9" ht="31.5" customHeight="1" x14ac:dyDescent="0.25">
      <c r="A200" s="141" t="s">
        <v>291</v>
      </c>
      <c r="B200" s="12">
        <v>902</v>
      </c>
      <c r="C200" s="15" t="s">
        <v>44</v>
      </c>
      <c r="D200" s="15" t="s">
        <v>47</v>
      </c>
      <c r="E200" s="188" t="s">
        <v>309</v>
      </c>
      <c r="F200" s="15"/>
      <c r="G200" s="83">
        <f>6848.5+10000-581.1-1206.1</f>
        <v>15061.3</v>
      </c>
      <c r="H200" s="83">
        <v>0</v>
      </c>
      <c r="I200" s="71">
        <v>0</v>
      </c>
    </row>
    <row r="201" spans="1:9" ht="31.5" customHeight="1" x14ac:dyDescent="0.25">
      <c r="A201" s="141" t="s">
        <v>291</v>
      </c>
      <c r="B201" s="12">
        <v>902</v>
      </c>
      <c r="C201" s="15" t="s">
        <v>44</v>
      </c>
      <c r="D201" s="15" t="s">
        <v>47</v>
      </c>
      <c r="E201" s="188">
        <v>1040101500</v>
      </c>
      <c r="F201" s="15"/>
      <c r="G201" s="83">
        <v>762.6</v>
      </c>
      <c r="H201" s="83">
        <v>0</v>
      </c>
      <c r="I201" s="71">
        <v>0</v>
      </c>
    </row>
    <row r="202" spans="1:9" ht="31.5" customHeight="1" x14ac:dyDescent="0.25">
      <c r="A202" s="36" t="s">
        <v>55</v>
      </c>
      <c r="B202" s="12">
        <v>902</v>
      </c>
      <c r="C202" s="15" t="s">
        <v>44</v>
      </c>
      <c r="D202" s="15" t="s">
        <v>47</v>
      </c>
      <c r="E202" s="15" t="s">
        <v>79</v>
      </c>
      <c r="F202" s="15"/>
      <c r="G202" s="83">
        <f>G204+G203</f>
        <v>500</v>
      </c>
      <c r="H202" s="83">
        <f>H204+H203</f>
        <v>300</v>
      </c>
      <c r="I202" s="71">
        <f>I204+I203</f>
        <v>300</v>
      </c>
    </row>
    <row r="203" spans="1:9" ht="31.5" customHeight="1" x14ac:dyDescent="0.25">
      <c r="A203" s="36" t="s">
        <v>106</v>
      </c>
      <c r="B203" s="12">
        <v>902</v>
      </c>
      <c r="C203" s="15" t="s">
        <v>44</v>
      </c>
      <c r="D203" s="15" t="s">
        <v>47</v>
      </c>
      <c r="E203" s="15" t="s">
        <v>278</v>
      </c>
      <c r="F203" s="15" t="s">
        <v>98</v>
      </c>
      <c r="G203" s="83">
        <v>100</v>
      </c>
      <c r="H203" s="83">
        <v>100</v>
      </c>
      <c r="I203" s="71">
        <v>100</v>
      </c>
    </row>
    <row r="204" spans="1:9" ht="31.5" customHeight="1" x14ac:dyDescent="0.25">
      <c r="A204" s="59" t="s">
        <v>63</v>
      </c>
      <c r="B204" s="12">
        <v>902</v>
      </c>
      <c r="C204" s="15" t="s">
        <v>44</v>
      </c>
      <c r="D204" s="15" t="s">
        <v>47</v>
      </c>
      <c r="E204" s="15" t="s">
        <v>259</v>
      </c>
      <c r="F204" s="15"/>
      <c r="G204" s="83">
        <f t="shared" ref="G204:I206" si="20">G205</f>
        <v>400</v>
      </c>
      <c r="H204" s="83">
        <f t="shared" si="20"/>
        <v>200</v>
      </c>
      <c r="I204" s="71">
        <f t="shared" si="20"/>
        <v>200</v>
      </c>
    </row>
    <row r="205" spans="1:9" ht="26.25" customHeight="1" x14ac:dyDescent="0.25">
      <c r="A205" s="36" t="s">
        <v>56</v>
      </c>
      <c r="B205" s="12">
        <v>902</v>
      </c>
      <c r="C205" s="15" t="s">
        <v>44</v>
      </c>
      <c r="D205" s="15" t="s">
        <v>47</v>
      </c>
      <c r="E205" s="15" t="s">
        <v>270</v>
      </c>
      <c r="F205" s="15"/>
      <c r="G205" s="83">
        <f t="shared" si="20"/>
        <v>400</v>
      </c>
      <c r="H205" s="83">
        <f t="shared" si="20"/>
        <v>200</v>
      </c>
      <c r="I205" s="71">
        <f t="shared" si="20"/>
        <v>200</v>
      </c>
    </row>
    <row r="206" spans="1:9" ht="31.5" customHeight="1" x14ac:dyDescent="0.25">
      <c r="A206" s="73" t="s">
        <v>4</v>
      </c>
      <c r="B206" s="12">
        <v>902</v>
      </c>
      <c r="C206" s="15" t="s">
        <v>44</v>
      </c>
      <c r="D206" s="25" t="s">
        <v>47</v>
      </c>
      <c r="E206" s="15" t="s">
        <v>279</v>
      </c>
      <c r="F206" s="25"/>
      <c r="G206" s="83">
        <f t="shared" si="20"/>
        <v>400</v>
      </c>
      <c r="H206" s="83">
        <f t="shared" si="20"/>
        <v>200</v>
      </c>
      <c r="I206" s="71">
        <f t="shared" si="20"/>
        <v>200</v>
      </c>
    </row>
    <row r="207" spans="1:9" ht="31.5" customHeight="1" x14ac:dyDescent="0.25">
      <c r="A207" s="58" t="s">
        <v>75</v>
      </c>
      <c r="B207" s="19">
        <v>902</v>
      </c>
      <c r="C207" s="47" t="s">
        <v>44</v>
      </c>
      <c r="D207" s="46" t="s">
        <v>47</v>
      </c>
      <c r="E207" s="15" t="s">
        <v>279</v>
      </c>
      <c r="F207" s="46" t="s">
        <v>57</v>
      </c>
      <c r="G207" s="80">
        <f>100+200+100</f>
        <v>400</v>
      </c>
      <c r="H207" s="80">
        <v>200</v>
      </c>
      <c r="I207" s="122">
        <v>200</v>
      </c>
    </row>
    <row r="208" spans="1:9" ht="31.5" customHeight="1" x14ac:dyDescent="0.25">
      <c r="A208" s="163" t="s">
        <v>226</v>
      </c>
      <c r="B208" s="130">
        <v>902</v>
      </c>
      <c r="C208" s="131" t="s">
        <v>227</v>
      </c>
      <c r="D208" s="131" t="s">
        <v>227</v>
      </c>
      <c r="E208" s="131"/>
      <c r="F208" s="131"/>
      <c r="G208" s="164">
        <f t="shared" ref="G208:I209" si="21">G209</f>
        <v>388.7</v>
      </c>
      <c r="H208" s="164">
        <f t="shared" si="21"/>
        <v>501.2</v>
      </c>
      <c r="I208" s="164">
        <f t="shared" si="21"/>
        <v>512</v>
      </c>
    </row>
    <row r="209" spans="1:9" ht="45" customHeight="1" x14ac:dyDescent="0.25">
      <c r="A209" s="66" t="s">
        <v>248</v>
      </c>
      <c r="B209" s="12">
        <v>902</v>
      </c>
      <c r="C209" s="15" t="s">
        <v>227</v>
      </c>
      <c r="D209" s="15" t="s">
        <v>227</v>
      </c>
      <c r="E209" s="15" t="s">
        <v>155</v>
      </c>
      <c r="F209" s="15"/>
      <c r="G209" s="95">
        <f t="shared" si="21"/>
        <v>388.7</v>
      </c>
      <c r="H209" s="95">
        <f t="shared" si="21"/>
        <v>501.2</v>
      </c>
      <c r="I209" s="124">
        <f t="shared" si="21"/>
        <v>512</v>
      </c>
    </row>
    <row r="210" spans="1:9" ht="31.5" customHeight="1" x14ac:dyDescent="0.25">
      <c r="A210" s="66" t="s">
        <v>249</v>
      </c>
      <c r="B210" s="12">
        <v>902</v>
      </c>
      <c r="C210" s="15" t="s">
        <v>227</v>
      </c>
      <c r="D210" s="15" t="s">
        <v>227</v>
      </c>
      <c r="E210" s="15" t="s">
        <v>155</v>
      </c>
      <c r="F210" s="15"/>
      <c r="G210" s="95">
        <f>G211+G212</f>
        <v>388.7</v>
      </c>
      <c r="H210" s="95">
        <f>H211+H212</f>
        <v>501.2</v>
      </c>
      <c r="I210" s="95">
        <f>I211+I212</f>
        <v>512</v>
      </c>
    </row>
    <row r="211" spans="1:9" s="78" customFormat="1" ht="54.75" customHeight="1" x14ac:dyDescent="0.25">
      <c r="A211" s="70" t="s">
        <v>120</v>
      </c>
      <c r="B211" s="12">
        <v>902</v>
      </c>
      <c r="C211" s="15" t="s">
        <v>227</v>
      </c>
      <c r="D211" s="15" t="s">
        <v>227</v>
      </c>
      <c r="E211" s="15" t="s">
        <v>156</v>
      </c>
      <c r="F211" s="15" t="s">
        <v>101</v>
      </c>
      <c r="G211" s="77">
        <v>260.39999999999998</v>
      </c>
      <c r="H211" s="77">
        <v>501.2</v>
      </c>
      <c r="I211" s="76">
        <v>512</v>
      </c>
    </row>
    <row r="212" spans="1:9" s="78" customFormat="1" ht="54.75" customHeight="1" x14ac:dyDescent="0.25">
      <c r="A212" s="70" t="s">
        <v>229</v>
      </c>
      <c r="B212" s="12">
        <v>902</v>
      </c>
      <c r="C212" s="15" t="s">
        <v>227</v>
      </c>
      <c r="D212" s="15" t="s">
        <v>227</v>
      </c>
      <c r="E212" s="15" t="s">
        <v>230</v>
      </c>
      <c r="F212" s="15"/>
      <c r="G212" s="76">
        <v>128.30000000000001</v>
      </c>
      <c r="H212" s="76">
        <v>0</v>
      </c>
      <c r="I212" s="76">
        <v>0</v>
      </c>
    </row>
    <row r="213" spans="1:9" ht="28.5" customHeight="1" thickBot="1" x14ac:dyDescent="0.3">
      <c r="A213" s="133" t="s">
        <v>36</v>
      </c>
      <c r="B213" s="43">
        <v>902</v>
      </c>
      <c r="C213" s="134" t="s">
        <v>49</v>
      </c>
      <c r="D213" s="135" t="s">
        <v>43</v>
      </c>
      <c r="E213" s="134" t="s">
        <v>23</v>
      </c>
      <c r="F213" s="135" t="s">
        <v>23</v>
      </c>
      <c r="G213" s="91">
        <f t="shared" ref="G213:I214" si="22">G214</f>
        <v>20149.7</v>
      </c>
      <c r="H213" s="91">
        <f t="shared" si="22"/>
        <v>17640.599999999999</v>
      </c>
      <c r="I213" s="117">
        <f t="shared" si="22"/>
        <v>16277.4</v>
      </c>
    </row>
    <row r="214" spans="1:9" ht="24" customHeight="1" x14ac:dyDescent="0.25">
      <c r="A214" s="33" t="s">
        <v>22</v>
      </c>
      <c r="B214" s="11">
        <v>902</v>
      </c>
      <c r="C214" s="13" t="s">
        <v>49</v>
      </c>
      <c r="D214" s="14" t="s">
        <v>38</v>
      </c>
      <c r="E214" s="13" t="s">
        <v>23</v>
      </c>
      <c r="F214" s="14" t="s">
        <v>23</v>
      </c>
      <c r="G214" s="88">
        <f t="shared" si="22"/>
        <v>20149.7</v>
      </c>
      <c r="H214" s="88">
        <f t="shared" si="22"/>
        <v>17640.599999999999</v>
      </c>
      <c r="I214" s="88">
        <f t="shared" si="22"/>
        <v>16277.4</v>
      </c>
    </row>
    <row r="215" spans="1:9" ht="78.75" customHeight="1" x14ac:dyDescent="0.25">
      <c r="A215" s="36" t="s">
        <v>250</v>
      </c>
      <c r="B215" s="18">
        <v>902</v>
      </c>
      <c r="C215" s="40" t="s">
        <v>49</v>
      </c>
      <c r="D215" s="41" t="s">
        <v>38</v>
      </c>
      <c r="E215" s="40" t="s">
        <v>87</v>
      </c>
      <c r="F215" s="41"/>
      <c r="G215" s="88">
        <f>G216+G220</f>
        <v>20149.7</v>
      </c>
      <c r="H215" s="88">
        <f>H216+H220</f>
        <v>17640.599999999999</v>
      </c>
      <c r="I215" s="88">
        <f>I216+I220</f>
        <v>16277.4</v>
      </c>
    </row>
    <row r="216" spans="1:9" ht="47.25" x14ac:dyDescent="0.25">
      <c r="A216" s="38" t="s">
        <v>251</v>
      </c>
      <c r="B216" s="12">
        <v>902</v>
      </c>
      <c r="C216" s="15" t="s">
        <v>49</v>
      </c>
      <c r="D216" s="15" t="s">
        <v>38</v>
      </c>
      <c r="E216" s="15" t="s">
        <v>202</v>
      </c>
      <c r="F216" s="15"/>
      <c r="G216" s="83">
        <f>G217+G218+G219</f>
        <v>18615.7</v>
      </c>
      <c r="H216" s="83">
        <f>H217+H218+H219</f>
        <v>16038.9</v>
      </c>
      <c r="I216" s="83">
        <f>I217+I218+I219</f>
        <v>14604.4</v>
      </c>
    </row>
    <row r="217" spans="1:9" ht="31.5" x14ac:dyDescent="0.25">
      <c r="A217" s="66" t="s">
        <v>104</v>
      </c>
      <c r="B217" s="12">
        <v>902</v>
      </c>
      <c r="C217" s="15" t="s">
        <v>49</v>
      </c>
      <c r="D217" s="15" t="s">
        <v>38</v>
      </c>
      <c r="E217" s="15" t="s">
        <v>203</v>
      </c>
      <c r="F217" s="15" t="s">
        <v>101</v>
      </c>
      <c r="G217" s="83">
        <v>12289.5</v>
      </c>
      <c r="H217" s="83">
        <f>11055.6+1787-1787.7</f>
        <v>11054.9</v>
      </c>
      <c r="I217" s="71">
        <f>9643.3+3777.1-3800</f>
        <v>9620.4</v>
      </c>
    </row>
    <row r="218" spans="1:9" ht="47.25" x14ac:dyDescent="0.25">
      <c r="A218" s="154" t="s">
        <v>218</v>
      </c>
      <c r="B218" s="12">
        <v>902</v>
      </c>
      <c r="C218" s="15" t="s">
        <v>49</v>
      </c>
      <c r="D218" s="15" t="s">
        <v>38</v>
      </c>
      <c r="E218" s="151" t="s">
        <v>219</v>
      </c>
      <c r="F218" s="15" t="s">
        <v>101</v>
      </c>
      <c r="G218" s="83">
        <v>180</v>
      </c>
      <c r="H218" s="83">
        <v>0</v>
      </c>
      <c r="I218" s="71">
        <v>0</v>
      </c>
    </row>
    <row r="219" spans="1:9" s="78" customFormat="1" ht="40.5" customHeight="1" x14ac:dyDescent="0.25">
      <c r="A219" s="79" t="s">
        <v>103</v>
      </c>
      <c r="B219" s="12">
        <v>902</v>
      </c>
      <c r="C219" s="15" t="s">
        <v>49</v>
      </c>
      <c r="D219" s="15" t="s">
        <v>38</v>
      </c>
      <c r="E219" s="15" t="s">
        <v>204</v>
      </c>
      <c r="F219" s="15" t="s">
        <v>101</v>
      </c>
      <c r="G219" s="76">
        <f>4984+1162.2</f>
        <v>6146.2</v>
      </c>
      <c r="H219" s="76">
        <v>4984</v>
      </c>
      <c r="I219" s="76">
        <v>4984</v>
      </c>
    </row>
    <row r="220" spans="1:9" ht="31.5" x14ac:dyDescent="0.25">
      <c r="A220" s="66" t="s">
        <v>207</v>
      </c>
      <c r="B220" s="18">
        <v>902</v>
      </c>
      <c r="C220" s="40" t="s">
        <v>49</v>
      </c>
      <c r="D220" s="41" t="s">
        <v>38</v>
      </c>
      <c r="E220" s="40" t="s">
        <v>205</v>
      </c>
      <c r="F220" s="41"/>
      <c r="G220" s="88">
        <f>G221</f>
        <v>1534</v>
      </c>
      <c r="H220" s="88">
        <f>H221</f>
        <v>1601.7</v>
      </c>
      <c r="I220" s="115">
        <f>I221</f>
        <v>1673</v>
      </c>
    </row>
    <row r="221" spans="1:9" s="78" customFormat="1" ht="66.75" customHeight="1" x14ac:dyDescent="0.25">
      <c r="A221" s="70" t="s">
        <v>102</v>
      </c>
      <c r="B221" s="12">
        <v>902</v>
      </c>
      <c r="C221" s="15" t="s">
        <v>49</v>
      </c>
      <c r="D221" s="15" t="s">
        <v>38</v>
      </c>
      <c r="E221" s="15" t="s">
        <v>206</v>
      </c>
      <c r="F221" s="15" t="s">
        <v>101</v>
      </c>
      <c r="G221" s="77">
        <v>1534</v>
      </c>
      <c r="H221" s="77">
        <v>1601.7</v>
      </c>
      <c r="I221" s="76">
        <v>1673</v>
      </c>
    </row>
    <row r="222" spans="1:9" s="78" customFormat="1" ht="78.75" hidden="1" customHeight="1" x14ac:dyDescent="0.25">
      <c r="A222" s="36" t="s">
        <v>135</v>
      </c>
      <c r="B222" s="16">
        <v>902</v>
      </c>
      <c r="C222" s="17" t="s">
        <v>49</v>
      </c>
      <c r="D222" s="29" t="s">
        <v>38</v>
      </c>
      <c r="E222" s="17" t="s">
        <v>86</v>
      </c>
      <c r="F222" s="29"/>
      <c r="G222" s="80">
        <f>G223</f>
        <v>0</v>
      </c>
      <c r="H222" s="80">
        <f>H223</f>
        <v>0</v>
      </c>
      <c r="I222" s="122">
        <f>I223</f>
        <v>0</v>
      </c>
    </row>
    <row r="223" spans="1:9" s="78" customFormat="1" ht="43.5" hidden="1" customHeight="1" x14ac:dyDescent="0.25">
      <c r="A223" s="152" t="s">
        <v>210</v>
      </c>
      <c r="B223" s="12">
        <v>902</v>
      </c>
      <c r="C223" s="15" t="s">
        <v>49</v>
      </c>
      <c r="D223" s="15" t="s">
        <v>38</v>
      </c>
      <c r="E223" s="151" t="s">
        <v>208</v>
      </c>
      <c r="F223" s="15"/>
      <c r="G223" s="76">
        <f>G224+G226</f>
        <v>0</v>
      </c>
      <c r="H223" s="76">
        <f>H224+H226</f>
        <v>0</v>
      </c>
      <c r="I223" s="76">
        <f>I225</f>
        <v>0</v>
      </c>
    </row>
    <row r="224" spans="1:9" s="78" customFormat="1" ht="30" hidden="1" customHeight="1" x14ac:dyDescent="0.25">
      <c r="A224" s="152" t="s">
        <v>138</v>
      </c>
      <c r="B224" s="12">
        <v>902</v>
      </c>
      <c r="C224" s="15" t="s">
        <v>49</v>
      </c>
      <c r="D224" s="15" t="s">
        <v>38</v>
      </c>
      <c r="E224" s="151" t="s">
        <v>209</v>
      </c>
      <c r="F224" s="15" t="s">
        <v>57</v>
      </c>
      <c r="G224" s="76">
        <v>0</v>
      </c>
      <c r="H224" s="76">
        <v>0</v>
      </c>
      <c r="I224" s="76">
        <v>0</v>
      </c>
    </row>
    <row r="225" spans="1:9" s="78" customFormat="1" ht="30" hidden="1" customHeight="1" x14ac:dyDescent="0.25">
      <c r="A225" s="65" t="s">
        <v>217</v>
      </c>
      <c r="B225" s="12">
        <v>902</v>
      </c>
      <c r="C225" s="15" t="s">
        <v>49</v>
      </c>
      <c r="D225" s="15" t="s">
        <v>38</v>
      </c>
      <c r="E225" s="151" t="s">
        <v>182</v>
      </c>
      <c r="F225" s="15"/>
      <c r="G225" s="76">
        <f>G226</f>
        <v>0</v>
      </c>
      <c r="H225" s="76">
        <f>H226</f>
        <v>0</v>
      </c>
      <c r="I225" s="76">
        <f>I226</f>
        <v>0</v>
      </c>
    </row>
    <row r="226" spans="1:9" s="78" customFormat="1" ht="30" hidden="1" customHeight="1" x14ac:dyDescent="0.25">
      <c r="A226" s="65" t="s">
        <v>75</v>
      </c>
      <c r="B226" s="12">
        <v>902</v>
      </c>
      <c r="C226" s="15" t="s">
        <v>49</v>
      </c>
      <c r="D226" s="15" t="s">
        <v>38</v>
      </c>
      <c r="E226" s="151" t="s">
        <v>182</v>
      </c>
      <c r="F226" s="15" t="s">
        <v>76</v>
      </c>
      <c r="G226" s="76">
        <v>0</v>
      </c>
      <c r="H226" s="76">
        <f>0</f>
        <v>0</v>
      </c>
      <c r="I226" s="76">
        <v>0</v>
      </c>
    </row>
    <row r="227" spans="1:9" ht="28.5" customHeight="1" x14ac:dyDescent="0.25">
      <c r="A227" s="106" t="s">
        <v>25</v>
      </c>
      <c r="B227" s="98">
        <v>902</v>
      </c>
      <c r="C227" s="99" t="s">
        <v>42</v>
      </c>
      <c r="D227" s="99" t="s">
        <v>43</v>
      </c>
      <c r="E227" s="99" t="s">
        <v>23</v>
      </c>
      <c r="F227" s="99" t="s">
        <v>23</v>
      </c>
      <c r="G227" s="71">
        <f>G228+G233</f>
        <v>2294.3000000000002</v>
      </c>
      <c r="H227" s="71">
        <f>H228+H233</f>
        <v>2675.1</v>
      </c>
      <c r="I227" s="71">
        <f>I228+I233</f>
        <v>2773</v>
      </c>
    </row>
    <row r="228" spans="1:9" ht="29.25" customHeight="1" x14ac:dyDescent="0.25">
      <c r="A228" s="33" t="s">
        <v>21</v>
      </c>
      <c r="B228" s="11">
        <v>902</v>
      </c>
      <c r="C228" s="13" t="s">
        <v>42</v>
      </c>
      <c r="D228" s="14" t="s">
        <v>38</v>
      </c>
      <c r="E228" s="13" t="s">
        <v>23</v>
      </c>
      <c r="F228" s="14" t="s">
        <v>23</v>
      </c>
      <c r="G228" s="88">
        <f t="shared" ref="G228:I231" si="23">G229</f>
        <v>1494.3</v>
      </c>
      <c r="H228" s="88">
        <f t="shared" si="23"/>
        <v>2175.1</v>
      </c>
      <c r="I228" s="115">
        <f t="shared" si="23"/>
        <v>2273</v>
      </c>
    </row>
    <row r="229" spans="1:9" ht="82.5" customHeight="1" x14ac:dyDescent="0.25">
      <c r="A229" s="32" t="s">
        <v>252</v>
      </c>
      <c r="B229" s="12">
        <v>902</v>
      </c>
      <c r="C229" s="15" t="s">
        <v>42</v>
      </c>
      <c r="D229" s="25" t="s">
        <v>38</v>
      </c>
      <c r="E229" s="15" t="s">
        <v>88</v>
      </c>
      <c r="F229" s="25" t="s">
        <v>23</v>
      </c>
      <c r="G229" s="83">
        <f t="shared" si="23"/>
        <v>1494.3</v>
      </c>
      <c r="H229" s="83">
        <f t="shared" si="23"/>
        <v>2175.1</v>
      </c>
      <c r="I229" s="71">
        <f t="shared" si="23"/>
        <v>2273</v>
      </c>
    </row>
    <row r="230" spans="1:9" ht="37.5" customHeight="1" x14ac:dyDescent="0.25">
      <c r="A230" s="66" t="s">
        <v>212</v>
      </c>
      <c r="B230" s="12">
        <v>902</v>
      </c>
      <c r="C230" s="15" t="s">
        <v>42</v>
      </c>
      <c r="D230" s="25" t="s">
        <v>38</v>
      </c>
      <c r="E230" s="15" t="s">
        <v>211</v>
      </c>
      <c r="F230" s="25"/>
      <c r="G230" s="83">
        <f t="shared" si="23"/>
        <v>1494.3</v>
      </c>
      <c r="H230" s="83">
        <f t="shared" si="23"/>
        <v>2175.1</v>
      </c>
      <c r="I230" s="71">
        <f t="shared" si="23"/>
        <v>2273</v>
      </c>
    </row>
    <row r="231" spans="1:9" ht="37.5" customHeight="1" x14ac:dyDescent="0.25">
      <c r="A231" s="66" t="s">
        <v>96</v>
      </c>
      <c r="B231" s="12">
        <v>902</v>
      </c>
      <c r="C231" s="15" t="s">
        <v>42</v>
      </c>
      <c r="D231" s="25" t="s">
        <v>38</v>
      </c>
      <c r="E231" s="15" t="s">
        <v>213</v>
      </c>
      <c r="F231" s="25" t="s">
        <v>23</v>
      </c>
      <c r="G231" s="83">
        <f t="shared" si="23"/>
        <v>1494.3</v>
      </c>
      <c r="H231" s="83">
        <f t="shared" si="23"/>
        <v>2175.1</v>
      </c>
      <c r="I231" s="71">
        <f t="shared" si="23"/>
        <v>2273</v>
      </c>
    </row>
    <row r="232" spans="1:9" ht="31.5" customHeight="1" x14ac:dyDescent="0.25">
      <c r="A232" s="81" t="s">
        <v>68</v>
      </c>
      <c r="B232" s="12">
        <v>902</v>
      </c>
      <c r="C232" s="15" t="s">
        <v>42</v>
      </c>
      <c r="D232" s="15" t="s">
        <v>38</v>
      </c>
      <c r="E232" s="15" t="s">
        <v>213</v>
      </c>
      <c r="F232" s="15" t="s">
        <v>12</v>
      </c>
      <c r="G232" s="76">
        <v>1494.3</v>
      </c>
      <c r="H232" s="76">
        <v>2175.1</v>
      </c>
      <c r="I232" s="76">
        <v>2273</v>
      </c>
    </row>
    <row r="233" spans="1:9" ht="27" customHeight="1" thickBot="1" x14ac:dyDescent="0.3">
      <c r="A233" s="102" t="s">
        <v>19</v>
      </c>
      <c r="B233" s="103">
        <v>902</v>
      </c>
      <c r="C233" s="105" t="s">
        <v>42</v>
      </c>
      <c r="D233" s="104" t="s">
        <v>47</v>
      </c>
      <c r="E233" s="105" t="s">
        <v>23</v>
      </c>
      <c r="F233" s="104" t="s">
        <v>23</v>
      </c>
      <c r="G233" s="93">
        <f t="shared" ref="G233:I236" si="24">G234</f>
        <v>800</v>
      </c>
      <c r="H233" s="93">
        <f t="shared" si="24"/>
        <v>500</v>
      </c>
      <c r="I233" s="121">
        <f t="shared" si="24"/>
        <v>500</v>
      </c>
    </row>
    <row r="234" spans="1:9" ht="83.25" customHeight="1" x14ac:dyDescent="0.25">
      <c r="A234" s="32" t="s">
        <v>253</v>
      </c>
      <c r="B234" s="30">
        <v>902</v>
      </c>
      <c r="C234" s="48">
        <v>10</v>
      </c>
      <c r="D234" s="52" t="s">
        <v>47</v>
      </c>
      <c r="E234" s="64" t="s">
        <v>88</v>
      </c>
      <c r="F234" s="52"/>
      <c r="G234" s="88">
        <f t="shared" si="24"/>
        <v>800</v>
      </c>
      <c r="H234" s="88">
        <f t="shared" si="24"/>
        <v>500</v>
      </c>
      <c r="I234" s="115">
        <f t="shared" si="24"/>
        <v>500</v>
      </c>
    </row>
    <row r="235" spans="1:9" ht="50.25" customHeight="1" x14ac:dyDescent="0.25">
      <c r="A235" s="66" t="s">
        <v>254</v>
      </c>
      <c r="B235" s="30">
        <v>902</v>
      </c>
      <c r="C235" s="48" t="s">
        <v>42</v>
      </c>
      <c r="D235" s="52" t="s">
        <v>47</v>
      </c>
      <c r="E235" s="48" t="s">
        <v>214</v>
      </c>
      <c r="F235" s="52"/>
      <c r="G235" s="88">
        <f t="shared" si="24"/>
        <v>800</v>
      </c>
      <c r="H235" s="88">
        <f t="shared" si="24"/>
        <v>500</v>
      </c>
      <c r="I235" s="115">
        <f t="shared" si="24"/>
        <v>500</v>
      </c>
    </row>
    <row r="236" spans="1:9" ht="48" customHeight="1" x14ac:dyDescent="0.25">
      <c r="A236" s="81" t="s">
        <v>105</v>
      </c>
      <c r="B236" s="49">
        <v>902</v>
      </c>
      <c r="C236" s="50" t="s">
        <v>42</v>
      </c>
      <c r="D236" s="50" t="s">
        <v>47</v>
      </c>
      <c r="E236" s="50" t="s">
        <v>215</v>
      </c>
      <c r="F236" s="50" t="s">
        <v>128</v>
      </c>
      <c r="G236" s="77">
        <f t="shared" si="24"/>
        <v>800</v>
      </c>
      <c r="H236" s="77">
        <f t="shared" si="24"/>
        <v>500</v>
      </c>
      <c r="I236" s="76">
        <f t="shared" si="24"/>
        <v>500</v>
      </c>
    </row>
    <row r="237" spans="1:9" ht="34.5" customHeight="1" x14ac:dyDescent="0.25">
      <c r="A237" s="81" t="s">
        <v>129</v>
      </c>
      <c r="B237" s="49">
        <v>902</v>
      </c>
      <c r="C237" s="50" t="s">
        <v>42</v>
      </c>
      <c r="D237" s="50" t="s">
        <v>47</v>
      </c>
      <c r="E237" s="50" t="s">
        <v>215</v>
      </c>
      <c r="F237" s="50" t="s">
        <v>128</v>
      </c>
      <c r="G237" s="77">
        <v>800</v>
      </c>
      <c r="H237" s="77">
        <v>500</v>
      </c>
      <c r="I237" s="76">
        <v>500</v>
      </c>
    </row>
    <row r="238" spans="1:9" s="101" customFormat="1" ht="15.75" customHeight="1" x14ac:dyDescent="0.25">
      <c r="A238" s="106" t="s">
        <v>32</v>
      </c>
      <c r="B238" s="98">
        <v>902</v>
      </c>
      <c r="C238" s="99" t="s">
        <v>41</v>
      </c>
      <c r="D238" s="99" t="s">
        <v>43</v>
      </c>
      <c r="E238" s="99"/>
      <c r="F238" s="99"/>
      <c r="G238" s="107">
        <f>G239+G244</f>
        <v>5971.9</v>
      </c>
      <c r="H238" s="107">
        <f>H239+H244</f>
        <v>2842.6</v>
      </c>
      <c r="I238" s="107">
        <f>I239+I244</f>
        <v>2974.4</v>
      </c>
    </row>
    <row r="239" spans="1:9" ht="21.75" customHeight="1" x14ac:dyDescent="0.25">
      <c r="A239" s="34" t="s">
        <v>33</v>
      </c>
      <c r="B239" s="18">
        <v>902</v>
      </c>
      <c r="C239" s="40" t="s">
        <v>41</v>
      </c>
      <c r="D239" s="40" t="s">
        <v>38</v>
      </c>
      <c r="E239" s="13"/>
      <c r="F239" s="13"/>
      <c r="G239" s="94">
        <f>G240</f>
        <v>2416.6</v>
      </c>
      <c r="H239" s="94">
        <f>H240</f>
        <v>2842.6</v>
      </c>
      <c r="I239" s="123">
        <f>I240</f>
        <v>2974.4</v>
      </c>
    </row>
    <row r="240" spans="1:9" ht="84" customHeight="1" x14ac:dyDescent="0.25">
      <c r="A240" s="36" t="s">
        <v>255</v>
      </c>
      <c r="B240" s="12">
        <v>902</v>
      </c>
      <c r="C240" s="15" t="s">
        <v>41</v>
      </c>
      <c r="D240" s="15" t="s">
        <v>38</v>
      </c>
      <c r="E240" s="15" t="s">
        <v>89</v>
      </c>
      <c r="F240" s="15"/>
      <c r="G240" s="95">
        <f>G242</f>
        <v>2416.6</v>
      </c>
      <c r="H240" s="95">
        <f>H242</f>
        <v>2842.6</v>
      </c>
      <c r="I240" s="124">
        <f>I241</f>
        <v>2974.4</v>
      </c>
    </row>
    <row r="241" spans="1:9" ht="39" customHeight="1" x14ac:dyDescent="0.25">
      <c r="A241" s="79" t="s">
        <v>154</v>
      </c>
      <c r="B241" s="12">
        <v>902</v>
      </c>
      <c r="C241" s="15" t="s">
        <v>41</v>
      </c>
      <c r="D241" s="15" t="s">
        <v>38</v>
      </c>
      <c r="E241" s="15" t="s">
        <v>150</v>
      </c>
      <c r="F241" s="15"/>
      <c r="G241" s="96">
        <f>G242</f>
        <v>2416.6</v>
      </c>
      <c r="H241" s="96">
        <f>H242</f>
        <v>2842.6</v>
      </c>
      <c r="I241" s="125">
        <f>I242</f>
        <v>2974.4</v>
      </c>
    </row>
    <row r="242" spans="1:9" ht="53.25" customHeight="1" x14ac:dyDescent="0.25">
      <c r="A242" s="74" t="s">
        <v>256</v>
      </c>
      <c r="B242" s="12">
        <v>902</v>
      </c>
      <c r="C242" s="15" t="s">
        <v>41</v>
      </c>
      <c r="D242" s="15" t="s">
        <v>38</v>
      </c>
      <c r="E242" s="15" t="s">
        <v>151</v>
      </c>
      <c r="F242" s="15"/>
      <c r="G242" s="96">
        <f>G243</f>
        <v>2416.6</v>
      </c>
      <c r="H242" s="96">
        <f>H243</f>
        <v>2842.6</v>
      </c>
      <c r="I242" s="125">
        <f>I243</f>
        <v>2974.4</v>
      </c>
    </row>
    <row r="243" spans="1:9" ht="39.75" customHeight="1" x14ac:dyDescent="0.25">
      <c r="A243" s="66" t="s">
        <v>119</v>
      </c>
      <c r="B243" s="12">
        <v>902</v>
      </c>
      <c r="C243" s="15" t="s">
        <v>41</v>
      </c>
      <c r="D243" s="15" t="s">
        <v>38</v>
      </c>
      <c r="E243" s="15" t="s">
        <v>152</v>
      </c>
      <c r="F243" s="15" t="s">
        <v>101</v>
      </c>
      <c r="G243" s="95">
        <v>2416.6</v>
      </c>
      <c r="H243" s="95">
        <v>2842.6</v>
      </c>
      <c r="I243" s="124">
        <v>2974.4</v>
      </c>
    </row>
    <row r="244" spans="1:9" ht="49.5" customHeight="1" x14ac:dyDescent="0.25">
      <c r="A244" s="106" t="s">
        <v>216</v>
      </c>
      <c r="B244" s="130">
        <v>902</v>
      </c>
      <c r="C244" s="131" t="s">
        <v>41</v>
      </c>
      <c r="D244" s="131" t="s">
        <v>45</v>
      </c>
      <c r="E244" s="131"/>
      <c r="F244" s="131"/>
      <c r="G244" s="107">
        <f t="shared" ref="G244:I247" si="25">G245</f>
        <v>3555.3</v>
      </c>
      <c r="H244" s="107">
        <f t="shared" si="25"/>
        <v>0</v>
      </c>
      <c r="I244" s="107">
        <f t="shared" si="25"/>
        <v>0</v>
      </c>
    </row>
    <row r="245" spans="1:9" ht="80.25" customHeight="1" x14ac:dyDescent="0.25">
      <c r="A245" s="70" t="s">
        <v>257</v>
      </c>
      <c r="B245" s="12">
        <v>902</v>
      </c>
      <c r="C245" s="15" t="s">
        <v>41</v>
      </c>
      <c r="D245" s="15" t="s">
        <v>45</v>
      </c>
      <c r="E245" s="15" t="s">
        <v>89</v>
      </c>
      <c r="F245" s="15"/>
      <c r="G245" s="124">
        <f>G246+G249</f>
        <v>3555.3</v>
      </c>
      <c r="H245" s="124">
        <f t="shared" si="25"/>
        <v>0</v>
      </c>
      <c r="I245" s="124">
        <f t="shared" si="25"/>
        <v>0</v>
      </c>
    </row>
    <row r="246" spans="1:9" ht="19.149999999999999" customHeight="1" x14ac:dyDescent="0.25">
      <c r="A246" s="70" t="s">
        <v>295</v>
      </c>
      <c r="B246" s="12">
        <v>902</v>
      </c>
      <c r="C246" s="15" t="s">
        <v>41</v>
      </c>
      <c r="D246" s="15" t="s">
        <v>45</v>
      </c>
      <c r="E246" s="15" t="s">
        <v>292</v>
      </c>
      <c r="F246" s="155"/>
      <c r="G246" s="124">
        <f t="shared" si="25"/>
        <v>3435.3</v>
      </c>
      <c r="H246" s="124">
        <f t="shared" si="25"/>
        <v>0</v>
      </c>
      <c r="I246" s="124">
        <f t="shared" si="25"/>
        <v>0</v>
      </c>
    </row>
    <row r="247" spans="1:9" ht="66.75" customHeight="1" x14ac:dyDescent="0.25">
      <c r="A247" s="74" t="s">
        <v>296</v>
      </c>
      <c r="B247" s="12">
        <v>902</v>
      </c>
      <c r="C247" s="15" t="s">
        <v>41</v>
      </c>
      <c r="D247" s="15" t="s">
        <v>45</v>
      </c>
      <c r="E247" s="15" t="s">
        <v>293</v>
      </c>
      <c r="F247" s="155"/>
      <c r="G247" s="124">
        <f t="shared" si="25"/>
        <v>3435.3</v>
      </c>
      <c r="H247" s="124">
        <f>H248</f>
        <v>0</v>
      </c>
      <c r="I247" s="124">
        <f t="shared" si="25"/>
        <v>0</v>
      </c>
    </row>
    <row r="248" spans="1:9" ht="31.5" x14ac:dyDescent="0.25">
      <c r="A248" s="66" t="s">
        <v>153</v>
      </c>
      <c r="B248" s="12">
        <v>902</v>
      </c>
      <c r="C248" s="15" t="s">
        <v>41</v>
      </c>
      <c r="D248" s="15" t="s">
        <v>45</v>
      </c>
      <c r="E248" s="15" t="s">
        <v>294</v>
      </c>
      <c r="F248" s="155">
        <v>610</v>
      </c>
      <c r="G248" s="124">
        <f>2392.5+123+185+734.8</f>
        <v>3435.3</v>
      </c>
      <c r="H248" s="124">
        <v>0</v>
      </c>
      <c r="I248" s="124">
        <v>0</v>
      </c>
    </row>
    <row r="249" spans="1:9" ht="31.5" x14ac:dyDescent="0.25">
      <c r="A249" s="66" t="s">
        <v>119</v>
      </c>
      <c r="B249" s="12">
        <v>902</v>
      </c>
      <c r="C249" s="15" t="s">
        <v>41</v>
      </c>
      <c r="D249" s="15" t="s">
        <v>45</v>
      </c>
      <c r="E249" s="15" t="s">
        <v>152</v>
      </c>
      <c r="F249" s="155">
        <v>610</v>
      </c>
      <c r="G249" s="124">
        <v>120</v>
      </c>
      <c r="H249" s="124">
        <v>0</v>
      </c>
      <c r="I249" s="124">
        <v>0</v>
      </c>
    </row>
    <row r="250" spans="1:9" ht="15.75" x14ac:dyDescent="0.25">
      <c r="A250" s="171" t="s">
        <v>235</v>
      </c>
      <c r="B250" s="130">
        <v>902</v>
      </c>
      <c r="C250" s="131" t="s">
        <v>71</v>
      </c>
      <c r="D250" s="131" t="s">
        <v>43</v>
      </c>
      <c r="E250" s="15"/>
      <c r="F250" s="155"/>
      <c r="G250" s="107">
        <f>G251</f>
        <v>5</v>
      </c>
      <c r="H250" s="107">
        <f>H251</f>
        <v>0</v>
      </c>
      <c r="I250" s="107">
        <f>I251</f>
        <v>0</v>
      </c>
    </row>
    <row r="251" spans="1:9" ht="33.75" customHeight="1" x14ac:dyDescent="0.25">
      <c r="A251" s="170" t="s">
        <v>236</v>
      </c>
      <c r="B251" s="12">
        <v>902</v>
      </c>
      <c r="C251" s="15" t="s">
        <v>71</v>
      </c>
      <c r="D251" s="15" t="s">
        <v>38</v>
      </c>
      <c r="E251" s="15" t="s">
        <v>265</v>
      </c>
      <c r="F251" s="155"/>
      <c r="G251" s="124">
        <v>5</v>
      </c>
      <c r="H251" s="124">
        <v>0</v>
      </c>
      <c r="I251" s="124">
        <v>0</v>
      </c>
    </row>
    <row r="252" spans="1:9" ht="36.75" customHeight="1" x14ac:dyDescent="0.25">
      <c r="A252" s="65" t="s">
        <v>107</v>
      </c>
      <c r="B252" s="155">
        <v>902</v>
      </c>
      <c r="C252" s="15" t="s">
        <v>71</v>
      </c>
      <c r="D252" s="15" t="s">
        <v>38</v>
      </c>
      <c r="E252" s="15" t="s">
        <v>265</v>
      </c>
      <c r="F252" s="155">
        <v>730</v>
      </c>
      <c r="G252" s="124">
        <v>5</v>
      </c>
      <c r="H252" s="124">
        <v>0</v>
      </c>
      <c r="I252" s="124">
        <v>0</v>
      </c>
    </row>
  </sheetData>
  <mergeCells count="9">
    <mergeCell ref="H1:I1"/>
    <mergeCell ref="H5:I5"/>
    <mergeCell ref="G2:I2"/>
    <mergeCell ref="F3:I3"/>
    <mergeCell ref="G4:I4"/>
    <mergeCell ref="A11:G11"/>
    <mergeCell ref="A8:G8"/>
    <mergeCell ref="A9:G9"/>
    <mergeCell ref="A10:G10"/>
  </mergeCells>
  <phoneticPr fontId="2" type="noConversion"/>
  <pageMargins left="0.43307086614173229" right="0" top="0.39370078740157483" bottom="0.39370078740157483" header="0.31496062992125984" footer="0.31496062992125984"/>
  <pageSetup paperSize="9" scale="58" orientation="portrait" verticalDpi="300" r:id="rId1"/>
  <headerFooter alignWithMargins="0"/>
  <rowBreaks count="2" manualBreakCount="2">
    <brk id="203" max="8" man="1"/>
    <brk id="226"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13</vt:lpstr>
      <vt:lpstr>'13'!Область_печати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SD</dc:creator>
  <cp:lastModifiedBy>Света</cp:lastModifiedBy>
  <cp:lastPrinted>2023-12-21T06:39:20Z</cp:lastPrinted>
  <dcterms:created xsi:type="dcterms:W3CDTF">2007-09-04T08:08:49Z</dcterms:created>
  <dcterms:modified xsi:type="dcterms:W3CDTF">2025-06-05T14:45:23Z</dcterms:modified>
</cp:coreProperties>
</file>