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60" windowWidth="15480" windowHeight="8130" tabRatio="557"/>
  </bookViews>
  <sheets>
    <sheet name="пр10(2014)" sheetId="1" r:id="rId1"/>
  </sheets>
  <externalReferences>
    <externalReference r:id="rId2"/>
  </externalReferences>
  <definedNames>
    <definedName name="_xlnm.Print_Area" localSheetId="0">'пр10(2014)'!$A$1:$H$209</definedName>
    <definedName name="прил8">#REF!</definedName>
  </definedNames>
  <calcPr calcId="152511"/>
</workbook>
</file>

<file path=xl/calcChain.xml><?xml version="1.0" encoding="utf-8"?>
<calcChain xmlns="http://schemas.openxmlformats.org/spreadsheetml/2006/main">
  <c r="F77" i="1" l="1"/>
  <c r="F49" i="1"/>
  <c r="F111" i="1"/>
  <c r="F153" i="1"/>
  <c r="F202" i="1"/>
  <c r="F199" i="1"/>
  <c r="F196" i="1"/>
  <c r="F195" i="1"/>
  <c r="F194" i="1" s="1"/>
  <c r="F193" i="1"/>
  <c r="F160" i="1"/>
  <c r="F154" i="1"/>
  <c r="F150" i="1"/>
  <c r="F123" i="1"/>
  <c r="F120" i="1"/>
  <c r="F31" i="1"/>
  <c r="F60" i="1"/>
  <c r="F59" i="1"/>
  <c r="F58" i="1" s="1"/>
  <c r="F80" i="1"/>
  <c r="F67" i="1"/>
  <c r="F63" i="1"/>
  <c r="F52" i="1"/>
  <c r="F51" i="1" s="1"/>
  <c r="F50" i="1" s="1"/>
  <c r="F34" i="1"/>
  <c r="F37" i="1"/>
  <c r="F41" i="1"/>
  <c r="F40" i="1"/>
  <c r="F184" i="1"/>
  <c r="G87" i="1"/>
  <c r="G86" i="1" s="1"/>
  <c r="G85" i="1"/>
  <c r="F207" i="1"/>
  <c r="F97" i="1"/>
  <c r="F91" i="1"/>
  <c r="F90" i="1"/>
  <c r="F88" i="1"/>
  <c r="F127" i="1"/>
  <c r="G207" i="1"/>
  <c r="G77" i="1"/>
  <c r="G74" i="1"/>
  <c r="G67" i="1"/>
  <c r="G60" i="1"/>
  <c r="G49" i="1"/>
  <c r="G143" i="1"/>
  <c r="F175" i="1"/>
  <c r="F174" i="1" s="1"/>
  <c r="F173" i="1" s="1"/>
  <c r="F172" i="1" s="1"/>
  <c r="F18" i="1"/>
  <c r="F45" i="1"/>
  <c r="F44" i="1"/>
  <c r="F43" i="1" s="1"/>
  <c r="F16" i="1"/>
  <c r="F85" i="1"/>
  <c r="F74" i="1"/>
  <c r="F157" i="1"/>
  <c r="F156" i="1"/>
  <c r="F155" i="1" s="1"/>
  <c r="F109" i="1"/>
  <c r="F163" i="1"/>
  <c r="F130" i="1"/>
  <c r="F129" i="1"/>
  <c r="F128" i="1" s="1"/>
  <c r="F124" i="1" s="1"/>
  <c r="F56" i="1"/>
  <c r="F23" i="1"/>
  <c r="F115" i="1"/>
  <c r="F15" i="1"/>
  <c r="F14" i="1" s="1"/>
  <c r="F13" i="1" s="1"/>
  <c r="F113" i="1"/>
  <c r="F79" i="1"/>
  <c r="F78" i="1" s="1"/>
  <c r="F70" i="1"/>
  <c r="F69" i="1"/>
  <c r="F68" i="1" s="1"/>
  <c r="F204" i="1"/>
  <c r="F203" i="1" s="1"/>
  <c r="F87" i="1"/>
  <c r="F152" i="1"/>
  <c r="F110" i="1"/>
  <c r="F112" i="1"/>
  <c r="F107" i="1" s="1"/>
  <c r="F106" i="1" s="1"/>
  <c r="G95" i="1"/>
  <c r="G145" i="1"/>
  <c r="H24" i="1"/>
  <c r="H77" i="1"/>
  <c r="H76" i="1" s="1"/>
  <c r="H75" i="1" s="1"/>
  <c r="H16" i="1"/>
  <c r="H15" i="1"/>
  <c r="H14" i="1" s="1"/>
  <c r="H13" i="1" s="1"/>
  <c r="G16" i="1"/>
  <c r="G15" i="1"/>
  <c r="G14" i="1" s="1"/>
  <c r="G13" i="1" s="1"/>
  <c r="H22" i="1"/>
  <c r="G22" i="1"/>
  <c r="F22" i="1"/>
  <c r="H161" i="1"/>
  <c r="G161" i="1"/>
  <c r="F161" i="1"/>
  <c r="F201" i="1"/>
  <c r="F200" i="1" s="1"/>
  <c r="F94" i="1"/>
  <c r="F93" i="1" s="1"/>
  <c r="F92" i="1" s="1"/>
  <c r="H203" i="1"/>
  <c r="G203" i="1"/>
  <c r="H144" i="1"/>
  <c r="H142" i="1"/>
  <c r="G144" i="1"/>
  <c r="G142" i="1"/>
  <c r="F144" i="1"/>
  <c r="F142" i="1"/>
  <c r="G107" i="1"/>
  <c r="F86" i="1"/>
  <c r="H78" i="1"/>
  <c r="G78" i="1"/>
  <c r="G76" i="1"/>
  <c r="G75" i="1" s="1"/>
  <c r="F48" i="1"/>
  <c r="F47" i="1"/>
  <c r="F46" i="1" s="1"/>
  <c r="F198" i="1"/>
  <c r="F197" i="1" s="1"/>
  <c r="G119" i="1"/>
  <c r="G118" i="1" s="1"/>
  <c r="G117" i="1" s="1"/>
  <c r="G116" i="1" s="1"/>
  <c r="G126" i="1"/>
  <c r="G125" i="1" s="1"/>
  <c r="G124" i="1" s="1"/>
  <c r="G65" i="1"/>
  <c r="G64" i="1"/>
  <c r="G69" i="1"/>
  <c r="G68" i="1"/>
  <c r="F206" i="1"/>
  <c r="F205" i="1"/>
  <c r="H107" i="1"/>
  <c r="H106" i="1" s="1"/>
  <c r="G113" i="1"/>
  <c r="G106" i="1" s="1"/>
  <c r="H69" i="1"/>
  <c r="H68" i="1"/>
  <c r="H39" i="1"/>
  <c r="H38" i="1"/>
  <c r="G39" i="1"/>
  <c r="G38" i="1"/>
  <c r="F39" i="1"/>
  <c r="F38" i="1"/>
  <c r="F189" i="1"/>
  <c r="F188" i="1"/>
  <c r="F186" i="1"/>
  <c r="F185" i="1"/>
  <c r="F140" i="1"/>
  <c r="F138" i="1"/>
  <c r="H96" i="1"/>
  <c r="G96" i="1"/>
  <c r="H94" i="1"/>
  <c r="H93" i="1"/>
  <c r="H92" i="1" s="1"/>
  <c r="G94" i="1"/>
  <c r="G93" i="1" s="1"/>
  <c r="G92" i="1" s="1"/>
  <c r="F126" i="1"/>
  <c r="F125" i="1"/>
  <c r="F96" i="1"/>
  <c r="F36" i="1"/>
  <c r="F35" i="1" s="1"/>
  <c r="F28" i="1" s="1"/>
  <c r="F27" i="1" s="1"/>
  <c r="F65" i="1"/>
  <c r="F64" i="1" s="1"/>
  <c r="H186" i="1"/>
  <c r="H185" i="1" s="1"/>
  <c r="H181" i="1" s="1"/>
  <c r="G186" i="1"/>
  <c r="G185" i="1" s="1"/>
  <c r="H140" i="1"/>
  <c r="G140" i="1"/>
  <c r="H138" i="1"/>
  <c r="G138" i="1"/>
  <c r="G206" i="1"/>
  <c r="G205" i="1" s="1"/>
  <c r="G201" i="1"/>
  <c r="G200" i="1" s="1"/>
  <c r="G198" i="1"/>
  <c r="G197" i="1" s="1"/>
  <c r="G195" i="1"/>
  <c r="G194" i="1" s="1"/>
  <c r="G192" i="1"/>
  <c r="G191" i="1" s="1"/>
  <c r="G189" i="1"/>
  <c r="G188" i="1" s="1"/>
  <c r="G183" i="1"/>
  <c r="G182" i="1" s="1"/>
  <c r="G181" i="1" s="1"/>
  <c r="G178" i="1"/>
  <c r="G177" i="1"/>
  <c r="G176" i="1" s="1"/>
  <c r="G174" i="1"/>
  <c r="G173" i="1"/>
  <c r="G172" i="1" s="1"/>
  <c r="G169" i="1"/>
  <c r="G168" i="1" s="1"/>
  <c r="G164" i="1" s="1"/>
  <c r="G166" i="1"/>
  <c r="G165" i="1"/>
  <c r="G158" i="1"/>
  <c r="G155" i="1"/>
  <c r="G152" i="1"/>
  <c r="G149" i="1"/>
  <c r="G148" i="1" s="1"/>
  <c r="G136" i="1"/>
  <c r="G134" i="1"/>
  <c r="G133" i="1"/>
  <c r="G132" i="1" s="1"/>
  <c r="G131" i="1" s="1"/>
  <c r="G129" i="1"/>
  <c r="G128" i="1"/>
  <c r="G122" i="1"/>
  <c r="G121" i="1"/>
  <c r="G108" i="1"/>
  <c r="G104" i="1"/>
  <c r="G103" i="1" s="1"/>
  <c r="G101" i="1"/>
  <c r="G100" i="1" s="1"/>
  <c r="G99" i="1" s="1"/>
  <c r="G84" i="1"/>
  <c r="G83" i="1"/>
  <c r="G82" i="1" s="1"/>
  <c r="G81" i="1" s="1"/>
  <c r="G73" i="1"/>
  <c r="G72" i="1" s="1"/>
  <c r="G71" i="1" s="1"/>
  <c r="G62" i="1"/>
  <c r="G61" i="1" s="1"/>
  <c r="G59" i="1"/>
  <c r="G58" i="1"/>
  <c r="G57" i="1" s="1"/>
  <c r="G55" i="1"/>
  <c r="G54" i="1" s="1"/>
  <c r="G53" i="1" s="1"/>
  <c r="G51" i="1"/>
  <c r="G50" i="1"/>
  <c r="G48" i="1"/>
  <c r="G47" i="1"/>
  <c r="G46" i="1" s="1"/>
  <c r="G42" i="1" s="1"/>
  <c r="G33" i="1"/>
  <c r="G32" i="1" s="1"/>
  <c r="G28" i="1" s="1"/>
  <c r="G27" i="1" s="1"/>
  <c r="G30" i="1"/>
  <c r="G29" i="1"/>
  <c r="G25" i="1"/>
  <c r="G21" i="1" s="1"/>
  <c r="G19" i="1"/>
  <c r="F192" i="1"/>
  <c r="F191" i="1" s="1"/>
  <c r="F183" i="1"/>
  <c r="F182" i="1" s="1"/>
  <c r="F178" i="1"/>
  <c r="F177" i="1" s="1"/>
  <c r="F176" i="1" s="1"/>
  <c r="F169" i="1"/>
  <c r="F168" i="1"/>
  <c r="F166" i="1"/>
  <c r="F165" i="1"/>
  <c r="F164" i="1" s="1"/>
  <c r="F158" i="1"/>
  <c r="F149" i="1"/>
  <c r="F148" i="1"/>
  <c r="F136" i="1"/>
  <c r="F134" i="1"/>
  <c r="F133" i="1" s="1"/>
  <c r="F132" i="1" s="1"/>
  <c r="F131" i="1" s="1"/>
  <c r="F122" i="1"/>
  <c r="F121" i="1" s="1"/>
  <c r="F119" i="1"/>
  <c r="F118" i="1"/>
  <c r="F117" i="1" s="1"/>
  <c r="F116" i="1" s="1"/>
  <c r="F108" i="1"/>
  <c r="F104" i="1"/>
  <c r="F103" i="1" s="1"/>
  <c r="F101" i="1"/>
  <c r="F100" i="1" s="1"/>
  <c r="F99" i="1" s="1"/>
  <c r="F84" i="1"/>
  <c r="F83" i="1" s="1"/>
  <c r="F82" i="1" s="1"/>
  <c r="F81" i="1" s="1"/>
  <c r="F76" i="1"/>
  <c r="F75" i="1" s="1"/>
  <c r="F73" i="1"/>
  <c r="F72" i="1" s="1"/>
  <c r="F71" i="1" s="1"/>
  <c r="F62" i="1"/>
  <c r="F61" i="1" s="1"/>
  <c r="F55" i="1"/>
  <c r="F54" i="1" s="1"/>
  <c r="F53" i="1" s="1"/>
  <c r="F33" i="1"/>
  <c r="F32" i="1"/>
  <c r="F30" i="1"/>
  <c r="F29" i="1"/>
  <c r="F25" i="1"/>
  <c r="F21" i="1" s="1"/>
  <c r="F19" i="1"/>
  <c r="H136" i="1"/>
  <c r="H104" i="1"/>
  <c r="H103" i="1" s="1"/>
  <c r="H206" i="1"/>
  <c r="H205" i="1"/>
  <c r="H201" i="1"/>
  <c r="H200" i="1"/>
  <c r="H198" i="1"/>
  <c r="H197" i="1"/>
  <c r="H195" i="1"/>
  <c r="H194" i="1"/>
  <c r="H192" i="1"/>
  <c r="H191" i="1"/>
  <c r="H189" i="1"/>
  <c r="H188" i="1"/>
  <c r="H183" i="1"/>
  <c r="H182" i="1"/>
  <c r="H178" i="1"/>
  <c r="H177" i="1"/>
  <c r="H176" i="1" s="1"/>
  <c r="H174" i="1"/>
  <c r="H173" i="1" s="1"/>
  <c r="H172" i="1" s="1"/>
  <c r="H169" i="1"/>
  <c r="H168" i="1"/>
  <c r="H166" i="1"/>
  <c r="H165" i="1" s="1"/>
  <c r="H164" i="1" s="1"/>
  <c r="H158" i="1"/>
  <c r="H155" i="1"/>
  <c r="H152" i="1"/>
  <c r="H151" i="1" s="1"/>
  <c r="H149" i="1"/>
  <c r="H148" i="1" s="1"/>
  <c r="H147" i="1" s="1"/>
  <c r="H146" i="1" s="1"/>
  <c r="H134" i="1"/>
  <c r="H133" i="1" s="1"/>
  <c r="H132" i="1" s="1"/>
  <c r="H131" i="1" s="1"/>
  <c r="H129" i="1"/>
  <c r="H128" i="1" s="1"/>
  <c r="H126" i="1"/>
  <c r="H125" i="1"/>
  <c r="H124" i="1" s="1"/>
  <c r="H122" i="1"/>
  <c r="H121" i="1"/>
  <c r="H119" i="1"/>
  <c r="H118" i="1"/>
  <c r="H117" i="1" s="1"/>
  <c r="H116" i="1" s="1"/>
  <c r="H108" i="1"/>
  <c r="H101" i="1"/>
  <c r="H100" i="1" s="1"/>
  <c r="H99" i="1" s="1"/>
  <c r="H98" i="1" s="1"/>
  <c r="H86" i="1"/>
  <c r="H84" i="1"/>
  <c r="H83" i="1"/>
  <c r="H82" i="1" s="1"/>
  <c r="H81" i="1" s="1"/>
  <c r="H73" i="1"/>
  <c r="H72" i="1"/>
  <c r="H71" i="1" s="1"/>
  <c r="H65" i="1"/>
  <c r="H64" i="1" s="1"/>
  <c r="H62" i="1"/>
  <c r="H61" i="1" s="1"/>
  <c r="H59" i="1"/>
  <c r="H58" i="1" s="1"/>
  <c r="H57" i="1" s="1"/>
  <c r="H55" i="1"/>
  <c r="H54" i="1" s="1"/>
  <c r="H53" i="1" s="1"/>
  <c r="H51" i="1"/>
  <c r="H50" i="1"/>
  <c r="H48" i="1"/>
  <c r="H47" i="1"/>
  <c r="H46" i="1" s="1"/>
  <c r="H33" i="1"/>
  <c r="H32" i="1" s="1"/>
  <c r="H30" i="1"/>
  <c r="H29" i="1" s="1"/>
  <c r="H25" i="1"/>
  <c r="H21" i="1" s="1"/>
  <c r="H19" i="1"/>
  <c r="G151" i="1"/>
  <c r="H28" i="1" l="1"/>
  <c r="H27" i="1" s="1"/>
  <c r="H42" i="1"/>
  <c r="F98" i="1"/>
  <c r="F181" i="1"/>
  <c r="G98" i="1"/>
  <c r="G147" i="1"/>
  <c r="G146" i="1" s="1"/>
  <c r="G12" i="1" s="1"/>
  <c r="H12" i="1"/>
  <c r="F151" i="1"/>
  <c r="F147" i="1" s="1"/>
  <c r="F146" i="1" s="1"/>
  <c r="F57" i="1"/>
  <c r="F42" i="1" s="1"/>
  <c r="F12" i="1" s="1"/>
</calcChain>
</file>

<file path=xl/sharedStrings.xml><?xml version="1.0" encoding="utf-8"?>
<sst xmlns="http://schemas.openxmlformats.org/spreadsheetml/2006/main" count="667" uniqueCount="282">
  <si>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</si>
  <si>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</si>
  <si>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</si>
  <si>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</si>
  <si>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</si>
  <si>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</si>
  <si>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</si>
  <si>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</si>
  <si>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</si>
  <si>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</si>
  <si>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</si>
  <si>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</si>
  <si>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</si>
  <si>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</si>
  <si>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</si>
  <si>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</si>
  <si>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</si>
  <si>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</si>
  <si>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</si>
  <si>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</si>
  <si>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</si>
  <si>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</si>
  <si>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</si>
  <si>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</si>
  <si>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</si>
  <si>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</si>
  <si>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</si>
  <si>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</si>
  <si>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</si>
  <si>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</si>
  <si>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</si>
  <si>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</si>
  <si>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</si>
  <si>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</si>
  <si>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</si>
  <si>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</si>
  <si>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</si>
  <si>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</si>
  <si>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</si>
  <si>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</si>
  <si>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</si>
  <si>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</si>
  <si>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</si>
  <si>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</si>
  <si>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</si>
  <si>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</si>
  <si>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</si>
  <si>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</si>
  <si>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</si>
  <si>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</si>
  <si>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</si>
  <si>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</si>
  <si>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</si>
  <si>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</si>
  <si>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</si>
  <si>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</si>
  <si>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</si>
  <si>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</si>
  <si>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</si>
  <si>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</si>
  <si>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</si>
  <si>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</si>
  <si>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</si>
  <si>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</si>
  <si>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</si>
  <si>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</si>
  <si>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</si>
  <si>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</si>
  <si>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</si>
  <si>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</si>
  <si>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</si>
  <si>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</si>
  <si>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</si>
  <si>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</si>
  <si>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</si>
  <si>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</si>
  <si>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</si>
  <si>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</si>
  <si>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</si>
  <si>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</si>
  <si>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</si>
  <si>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</si>
  <si>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</si>
  <si>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</si>
  <si>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</si>
  <si>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</si>
  <si>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</si>
  <si>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</si>
  <si>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</si>
  <si>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</si>
  <si>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</si>
  <si>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</si>
  <si>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</si>
  <si>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</si>
  <si>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</si>
  <si>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</si>
  <si>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</si>
  <si>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</si>
  <si>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</si>
  <si>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</si>
  <si>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</si>
  <si>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</si>
  <si>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</si>
  <si>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</si>
  <si>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</si>
  <si>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</si>
  <si>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</si>
  <si>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</si>
  <si>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</si>
  <si>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</si>
  <si>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</si>
  <si>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</si>
  <si>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</si>
  <si>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</si>
  <si>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</si>
  <si>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</si>
  <si>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</si>
  <si>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</si>
  <si>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</si>
  <si>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</si>
  <si>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</si>
  <si>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</si>
  <si>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</si>
  <si>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</si>
  <si>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</si>
  <si>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</si>
  <si>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</si>
  <si>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</si>
  <si>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</si>
  <si>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</si>
  <si>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</si>
  <si>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</si>
  <si>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</si>
  <si>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</si>
  <si>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</si>
  <si>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</si>
  <si>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</si>
  <si>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</si>
  <si>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</si>
  <si>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</si>
  <si>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</si>
  <si>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</si>
  <si>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</si>
  <si>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</si>
  <si>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</si>
  <si>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</si>
  <si>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</si>
  <si>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</si>
  <si>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</si>
  <si>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</si>
  <si>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</si>
  <si>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</si>
  <si>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</si>
  <si>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</si>
  <si>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</si>
  <si>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</si>
  <si>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</si>
  <si>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</si>
  <si>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</si>
  <si>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2023год Сумма      (тысяч рублей)</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</si>
  <si>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</si>
  <si>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</si>
  <si>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</si>
  <si>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</si>
  <si>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</si>
  <si>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</si>
  <si>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2022 год и на плановый период 2023 и 2024 годов</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</si>
  <si>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</si>
  <si>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</si>
  <si>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</si>
  <si>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</si>
  <si>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</si>
  <si>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2022 годСумма      (тысяч рублей)</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</si>
  <si>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</si>
  <si>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</si>
  <si>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</si>
  <si>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</si>
  <si>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</si>
  <si>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</si>
  <si>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</si>
  <si>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</si>
  <si>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</si>
  <si>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</si>
  <si>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</si>
  <si>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</si>
  <si>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</si>
  <si>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</si>
  <si>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</si>
  <si>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</si>
  <si>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</si>
  <si>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</si>
  <si>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</si>
  <si>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</si>
  <si>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</si>
  <si>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</si>
  <si>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</si>
  <si>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</si>
  <si>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</si>
  <si>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</si>
  <si>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</si>
  <si>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</si>
  <si>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</si>
  <si>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</si>
  <si>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</si>
  <si>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</si>
  <si>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</si>
  <si>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</si>
  <si>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</si>
  <si>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</si>
  <si>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</si>
  <si>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</si>
  <si>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</si>
  <si>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</si>
  <si>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</si>
  <si>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</si>
  <si>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</si>
  <si>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</si>
  <si>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</si>
  <si>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</si>
  <si>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</si>
  <si>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</si>
  <si>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</si>
  <si>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</si>
  <si>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</si>
  <si>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</si>
  <si>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</si>
  <si>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</si>
  <si>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</si>
  <si>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</si>
  <si>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</si>
  <si>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</si>
  <si>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</si>
  <si>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</si>
  <si>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</si>
  <si>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</si>
  <si>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</si>
  <si>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</si>
  <si>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</si>
  <si>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</si>
  <si>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</si>
  <si>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</si>
  <si>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</si>
  <si>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</si>
  <si>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</si>
  <si>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</si>
  <si>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</si>
  <si>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</si>
  <si>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</si>
  <si>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</si>
  <si>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</si>
  <si>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</si>
  <si>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</si>
  <si>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</si>
  <si>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</si>
  <si>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</si>
  <si>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</si>
  <si>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</si>
  <si>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</si>
  <si>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</si>
  <si>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</si>
  <si>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</si>
  <si>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</si>
  <si>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</si>
  <si>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</si>
  <si>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</si>
  <si>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</si>
  <si>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</si>
  <si>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</si>
  <si>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</si>
  <si>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</si>
  <si>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</si>
  <si>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</si>
  <si>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</si>
  <si>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</si>
  <si>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</si>
  <si>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</si>
  <si>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9900075490</t>
  </si>
  <si>
    <t>Иные межбюджетные трансферты за достижение показателей деятельности ОМСУ</t>
  </si>
  <si>
    <t>101F255550</t>
  </si>
  <si>
    <t>Мероприятия по реализации программ формирования современной городской среды</t>
  </si>
  <si>
    <t>Культура</t>
  </si>
  <si>
    <t xml:space="preserve">от 07.12.2022 №54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</si>
</sst>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6">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48"/>
  <sheetViews>
    <sheetView tabSelected="1" view="pageBreakPreview" zoomScale="89" zoomScaleNormal="100" zoomScaleSheetLayoutView="89" workbookViewId="0">
      <pane xSplit="6" ySplit="11" topLeftCell="G105"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31" t="s">
        <v>26</v>
      </c>
      <c r="E1" s="132"/>
      <c r="F1" s="132"/>
      <c r="G1" s="133"/>
      <c r="H1" s="133"/>
      <c r="I1" s="96"/>
      <c r="J1" s="96"/>
    </row>
    <row r="2" spans="1:14" ht="11.25" customHeight="1" x14ac:dyDescent="0.25">
      <c r="A2" s="4"/>
      <c r="B2" s="32"/>
      <c r="C2" s="44"/>
      <c r="D2" s="131" t="s">
        <v>27</v>
      </c>
      <c r="E2" s="132"/>
      <c r="F2" s="132"/>
      <c r="G2" s="133"/>
      <c r="H2" s="133"/>
      <c r="I2" s="96"/>
      <c r="J2" s="96"/>
    </row>
    <row r="3" spans="1:14" ht="13.5" customHeight="1" x14ac:dyDescent="0.25">
      <c r="A3" s="4"/>
      <c r="B3"/>
      <c r="C3" s="131" t="s">
        <v>28</v>
      </c>
      <c r="D3" s="132"/>
      <c r="E3" s="132"/>
      <c r="F3" s="132"/>
      <c r="G3" s="133"/>
      <c r="H3" s="133"/>
      <c r="I3" s="97"/>
      <c r="J3" s="97"/>
    </row>
    <row r="4" spans="1:14" ht="14.25" customHeight="1" x14ac:dyDescent="0.2">
      <c r="A4" s="5"/>
      <c r="B4"/>
      <c r="C4" s="45"/>
      <c r="D4" s="131" t="s">
        <v>281</v>
      </c>
      <c r="E4" s="132"/>
      <c r="F4" s="132"/>
      <c r="G4" s="133"/>
      <c r="H4" s="133"/>
      <c r="I4" s="96"/>
      <c r="J4" s="96"/>
    </row>
    <row r="5" spans="1:14" s="6" customFormat="1" ht="15" customHeight="1" x14ac:dyDescent="0.25">
      <c r="A5" s="8"/>
      <c r="B5" s="7"/>
      <c r="C5" s="46"/>
      <c r="D5" s="131" t="s">
        <v>171</v>
      </c>
      <c r="E5" s="132"/>
      <c r="F5" s="132"/>
      <c r="G5" s="133"/>
      <c r="H5" s="133"/>
      <c r="I5" s="96"/>
      <c r="J5" s="96"/>
    </row>
    <row r="6" spans="1:14" s="10" customFormat="1" ht="15" customHeight="1" x14ac:dyDescent="0.25">
      <c r="A6" s="134" t="s">
        <v>59</v>
      </c>
      <c r="B6" s="135"/>
      <c r="C6" s="135"/>
      <c r="D6" s="128"/>
      <c r="E6" s="128"/>
      <c r="F6" s="129"/>
      <c r="G6" s="129"/>
      <c r="H6" s="129"/>
      <c r="I6" s="9"/>
      <c r="J6" s="9"/>
    </row>
    <row r="7" spans="1:14" s="6" customFormat="1" ht="45.75" customHeight="1" x14ac:dyDescent="0.25">
      <c r="A7" s="126" t="s">
        <v>166</v>
      </c>
      <c r="B7" s="127"/>
      <c r="C7" s="127"/>
      <c r="D7" s="128"/>
      <c r="E7" s="128"/>
      <c r="F7" s="129"/>
      <c r="G7" s="129"/>
      <c r="H7" s="129"/>
      <c r="I7" s="11"/>
      <c r="J7" s="11"/>
    </row>
    <row r="8" spans="1:14" s="6" customFormat="1" ht="36.75" customHeight="1" x14ac:dyDescent="0.25">
      <c r="A8" s="130"/>
      <c r="B8" s="130"/>
      <c r="C8" s="130"/>
      <c r="D8" s="128"/>
      <c r="E8" s="128"/>
      <c r="F8" s="129"/>
      <c r="G8" s="129"/>
      <c r="H8" s="129"/>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172</v>
      </c>
      <c r="G10" s="112" t="s">
        <v>159</v>
      </c>
      <c r="H10" s="112" t="s">
        <v>173</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F13+F21+F27+F42+F81+F98+F106+F116+F131+F146+F142</f>
        <v>79258.799999999988</v>
      </c>
      <c r="G12" s="114">
        <f>G13+G21+G27+G42+G81+G98+G106+G116+G131+G146+G142</f>
        <v>62265.8</v>
      </c>
      <c r="H12" s="114">
        <f>H13+H21+H27+H42+H81+H98+H106+H116+H131+H146+H142</f>
        <v>47820.9</v>
      </c>
      <c r="I12" s="100"/>
      <c r="J12" s="100"/>
      <c r="K12" s="15"/>
      <c r="L12" s="15"/>
      <c r="M12" s="15"/>
      <c r="N12" s="15"/>
    </row>
    <row r="13" spans="1:14" s="19" customFormat="1" ht="79.5" customHeight="1" x14ac:dyDescent="0.25">
      <c r="A13" s="70" t="s">
        <v>145</v>
      </c>
      <c r="B13" s="59" t="s">
        <v>77</v>
      </c>
      <c r="C13" s="60"/>
      <c r="D13" s="60"/>
      <c r="E13" s="61"/>
      <c r="F13" s="107">
        <f>F14+F19</f>
        <v>14885.6</v>
      </c>
      <c r="G13" s="107">
        <f>G14+G19</f>
        <v>7835.5</v>
      </c>
      <c r="H13" s="107">
        <f>H14+H19</f>
        <v>6810.3</v>
      </c>
      <c r="I13" s="100"/>
      <c r="J13" s="100"/>
    </row>
    <row r="14" spans="1:14" s="19" customFormat="1" ht="39.75" customHeight="1" x14ac:dyDescent="0.25">
      <c r="A14" s="70" t="s">
        <v>176</v>
      </c>
      <c r="B14" s="53" t="s">
        <v>175</v>
      </c>
      <c r="C14" s="54"/>
      <c r="D14" s="54"/>
      <c r="E14" s="55"/>
      <c r="F14" s="108">
        <f>F15</f>
        <v>13770.6</v>
      </c>
      <c r="G14" s="116">
        <f>G15</f>
        <v>6675.9</v>
      </c>
      <c r="H14" s="116">
        <f>H15</f>
        <v>5604.3</v>
      </c>
      <c r="I14" s="101"/>
      <c r="J14" s="101"/>
    </row>
    <row r="15" spans="1:14" s="19" customFormat="1" ht="51" customHeight="1" x14ac:dyDescent="0.25">
      <c r="A15" s="70" t="s">
        <v>177</v>
      </c>
      <c r="B15" s="53" t="s">
        <v>178</v>
      </c>
      <c r="C15" s="54"/>
      <c r="D15" s="54"/>
      <c r="E15" s="55"/>
      <c r="F15" s="108">
        <f>F16+F18+F17</f>
        <v>13770.6</v>
      </c>
      <c r="G15" s="116">
        <f>G16+G18</f>
        <v>6675.9</v>
      </c>
      <c r="H15" s="116">
        <f>H16+H18</f>
        <v>5604.3</v>
      </c>
      <c r="I15" s="101"/>
      <c r="J15" s="101"/>
    </row>
    <row r="16" spans="1:14" s="93" customFormat="1" ht="36" customHeight="1" x14ac:dyDescent="0.25">
      <c r="A16" s="52" t="s">
        <v>114</v>
      </c>
      <c r="B16" s="53" t="s">
        <v>179</v>
      </c>
      <c r="C16" s="56" t="s">
        <v>113</v>
      </c>
      <c r="D16" s="56" t="s">
        <v>42</v>
      </c>
      <c r="E16" s="57" t="s">
        <v>52</v>
      </c>
      <c r="F16" s="108">
        <f>7523.4-756.4</f>
        <v>6767</v>
      </c>
      <c r="G16" s="116">
        <f>7808.7-1132.8</f>
        <v>6675.9</v>
      </c>
      <c r="H16" s="116">
        <f>8121.1-2516.8</f>
        <v>5604.3</v>
      </c>
      <c r="I16" s="101"/>
      <c r="J16" s="101"/>
    </row>
    <row r="17" spans="1:10" s="93" customFormat="1" ht="36" customHeight="1" x14ac:dyDescent="0.25">
      <c r="A17" s="123" t="s">
        <v>268</v>
      </c>
      <c r="B17" s="53" t="s">
        <v>269</v>
      </c>
      <c r="C17" s="56" t="s">
        <v>113</v>
      </c>
      <c r="D17" s="56" t="s">
        <v>42</v>
      </c>
      <c r="E17" s="57" t="s">
        <v>52</v>
      </c>
      <c r="F17" s="108">
        <v>270</v>
      </c>
      <c r="G17" s="108">
        <v>0</v>
      </c>
      <c r="H17" s="108">
        <v>0</v>
      </c>
      <c r="I17" s="101"/>
      <c r="J17" s="101"/>
    </row>
    <row r="18" spans="1:10" s="93" customFormat="1" ht="44.25" customHeight="1" x14ac:dyDescent="0.25">
      <c r="A18" s="52" t="s">
        <v>116</v>
      </c>
      <c r="B18" s="53" t="s">
        <v>180</v>
      </c>
      <c r="C18" s="58" t="s">
        <v>113</v>
      </c>
      <c r="D18" s="56" t="s">
        <v>42</v>
      </c>
      <c r="E18" s="57" t="s">
        <v>52</v>
      </c>
      <c r="F18" s="108">
        <f>3645.8+1543.9+1543.9</f>
        <v>6733.6</v>
      </c>
      <c r="G18" s="108">
        <v>0</v>
      </c>
      <c r="H18" s="108">
        <v>0</v>
      </c>
      <c r="I18" s="101"/>
      <c r="J18" s="101"/>
    </row>
    <row r="19" spans="1:10" s="19" customFormat="1" ht="31.5" customHeight="1" x14ac:dyDescent="0.25">
      <c r="A19" s="52" t="s">
        <v>183</v>
      </c>
      <c r="B19" s="53" t="s">
        <v>181</v>
      </c>
      <c r="C19" s="56"/>
      <c r="D19" s="56"/>
      <c r="E19" s="57"/>
      <c r="F19" s="108">
        <f>F20</f>
        <v>1115</v>
      </c>
      <c r="G19" s="116">
        <f>G20</f>
        <v>1159.5999999999999</v>
      </c>
      <c r="H19" s="116">
        <f>H20</f>
        <v>1206</v>
      </c>
      <c r="I19" s="101"/>
      <c r="J19" s="101"/>
    </row>
    <row r="20" spans="1:10" s="93" customFormat="1" ht="44.25" customHeight="1" x14ac:dyDescent="0.25">
      <c r="A20" s="52" t="s">
        <v>115</v>
      </c>
      <c r="B20" s="53" t="s">
        <v>182</v>
      </c>
      <c r="C20" s="58" t="s">
        <v>113</v>
      </c>
      <c r="D20" s="56" t="s">
        <v>42</v>
      </c>
      <c r="E20" s="57" t="s">
        <v>52</v>
      </c>
      <c r="F20" s="108">
        <v>1115</v>
      </c>
      <c r="G20" s="116">
        <v>1159.5999999999999</v>
      </c>
      <c r="H20" s="116">
        <v>1206</v>
      </c>
      <c r="I20" s="101"/>
      <c r="J20" s="101"/>
    </row>
    <row r="21" spans="1:10" s="16" customFormat="1" ht="93" customHeight="1" x14ac:dyDescent="0.25">
      <c r="A21" s="52" t="s">
        <v>146</v>
      </c>
      <c r="B21" s="59" t="s">
        <v>78</v>
      </c>
      <c r="C21" s="60"/>
      <c r="D21" s="60"/>
      <c r="E21" s="61"/>
      <c r="F21" s="107">
        <f>F22+F25</f>
        <v>2692.5</v>
      </c>
      <c r="G21" s="115">
        <f>G22+G25</f>
        <v>3515.2000000000003</v>
      </c>
      <c r="H21" s="115">
        <f>H22+H25</f>
        <v>8745.3000000000011</v>
      </c>
      <c r="I21" s="100"/>
      <c r="J21" s="100"/>
    </row>
    <row r="22" spans="1:10" s="16" customFormat="1" ht="56.25" customHeight="1" x14ac:dyDescent="0.25">
      <c r="A22" s="52" t="s">
        <v>184</v>
      </c>
      <c r="B22" s="59" t="s">
        <v>185</v>
      </c>
      <c r="C22" s="60"/>
      <c r="D22" s="60"/>
      <c r="E22" s="61"/>
      <c r="F22" s="108">
        <f>F23</f>
        <v>2482.5</v>
      </c>
      <c r="G22" s="116">
        <f>G23</f>
        <v>3296.8</v>
      </c>
      <c r="H22" s="116">
        <f>H23+H24</f>
        <v>8518.2000000000007</v>
      </c>
      <c r="I22" s="100"/>
      <c r="J22" s="100"/>
    </row>
    <row r="23" spans="1:10" s="94" customFormat="1" ht="47.25" x14ac:dyDescent="0.25">
      <c r="A23" s="52" t="s">
        <v>122</v>
      </c>
      <c r="B23" s="53" t="s">
        <v>186</v>
      </c>
      <c r="C23" s="58" t="s">
        <v>113</v>
      </c>
      <c r="D23" s="56" t="s">
        <v>34</v>
      </c>
      <c r="E23" s="57" t="s">
        <v>52</v>
      </c>
      <c r="F23" s="108">
        <f>3270-787.5</f>
        <v>2482.5</v>
      </c>
      <c r="G23" s="116">
        <v>3296.8</v>
      </c>
      <c r="H23" s="116">
        <v>3428.7</v>
      </c>
      <c r="I23" s="101"/>
      <c r="J23" s="101"/>
    </row>
    <row r="24" spans="1:10" s="94" customFormat="1" ht="31.5" x14ac:dyDescent="0.25">
      <c r="A24" s="52" t="s">
        <v>174</v>
      </c>
      <c r="B24" s="53" t="s">
        <v>187</v>
      </c>
      <c r="C24" s="58" t="s">
        <v>113</v>
      </c>
      <c r="D24" s="56" t="s">
        <v>34</v>
      </c>
      <c r="E24" s="57" t="s">
        <v>53</v>
      </c>
      <c r="F24" s="108">
        <v>0</v>
      </c>
      <c r="G24" s="116">
        <v>0</v>
      </c>
      <c r="H24" s="116">
        <f>4275.2+814.3</f>
        <v>5089.5</v>
      </c>
      <c r="I24" s="101"/>
      <c r="J24" s="101"/>
    </row>
    <row r="25" spans="1:10" s="16" customFormat="1" ht="47.25" x14ac:dyDescent="0.2">
      <c r="A25" s="88" t="s">
        <v>190</v>
      </c>
      <c r="B25" s="59" t="s">
        <v>188</v>
      </c>
      <c r="C25" s="58"/>
      <c r="D25" s="56"/>
      <c r="E25" s="57"/>
      <c r="F25" s="108">
        <f>F26</f>
        <v>210</v>
      </c>
      <c r="G25" s="116">
        <f>G26</f>
        <v>218.4</v>
      </c>
      <c r="H25" s="116">
        <f>H26</f>
        <v>227.1</v>
      </c>
      <c r="I25" s="101"/>
      <c r="J25" s="101"/>
    </row>
    <row r="26" spans="1:10" s="94" customFormat="1" ht="31.5" x14ac:dyDescent="0.25">
      <c r="A26" s="52" t="s">
        <v>123</v>
      </c>
      <c r="B26" s="53" t="s">
        <v>189</v>
      </c>
      <c r="C26" s="58" t="s">
        <v>113</v>
      </c>
      <c r="D26" s="56" t="s">
        <v>34</v>
      </c>
      <c r="E26" s="57" t="s">
        <v>52</v>
      </c>
      <c r="F26" s="108">
        <v>210</v>
      </c>
      <c r="G26" s="116">
        <v>218.4</v>
      </c>
      <c r="H26" s="116">
        <v>227.1</v>
      </c>
      <c r="I26" s="101"/>
      <c r="J26" s="101"/>
    </row>
    <row r="27" spans="1:10" s="16" customFormat="1" ht="86.25" customHeight="1" x14ac:dyDescent="0.25">
      <c r="A27" s="52" t="s">
        <v>147</v>
      </c>
      <c r="B27" s="59" t="s">
        <v>79</v>
      </c>
      <c r="C27" s="60"/>
      <c r="D27" s="60"/>
      <c r="E27" s="61"/>
      <c r="F27" s="107">
        <f>F28</f>
        <v>1096.0999999999999</v>
      </c>
      <c r="G27" s="115">
        <f>G28</f>
        <v>1416</v>
      </c>
      <c r="H27" s="115">
        <f>H28</f>
        <v>6</v>
      </c>
      <c r="I27" s="100"/>
      <c r="J27" s="100"/>
    </row>
    <row r="28" spans="1:10" s="16" customFormat="1" ht="34.5" customHeight="1" x14ac:dyDescent="0.25">
      <c r="A28" s="52" t="s">
        <v>192</v>
      </c>
      <c r="B28" s="53" t="s">
        <v>191</v>
      </c>
      <c r="C28" s="60"/>
      <c r="D28" s="60"/>
      <c r="E28" s="61"/>
      <c r="F28" s="108">
        <f>F29+F32+F35+F38</f>
        <v>1096.0999999999999</v>
      </c>
      <c r="G28" s="116">
        <f>G29+G32+G38</f>
        <v>1416</v>
      </c>
      <c r="H28" s="116">
        <f>H29+H32</f>
        <v>6</v>
      </c>
      <c r="I28" s="101"/>
      <c r="J28" s="101"/>
    </row>
    <row r="29" spans="1:10" s="16" customFormat="1" ht="33.75" customHeight="1" x14ac:dyDescent="0.25">
      <c r="A29" s="52" t="s">
        <v>124</v>
      </c>
      <c r="B29" s="53" t="s">
        <v>193</v>
      </c>
      <c r="C29" s="58"/>
      <c r="D29" s="56"/>
      <c r="E29" s="57"/>
      <c r="F29" s="108">
        <f t="shared" ref="F29:H30" si="0">F30</f>
        <v>0</v>
      </c>
      <c r="G29" s="116">
        <f t="shared" si="0"/>
        <v>6</v>
      </c>
      <c r="H29" s="116">
        <f t="shared" si="0"/>
        <v>6</v>
      </c>
      <c r="I29" s="101"/>
      <c r="J29" s="101"/>
    </row>
    <row r="30" spans="1:10" s="16" customFormat="1" ht="31.5" x14ac:dyDescent="0.25">
      <c r="A30" s="70" t="s">
        <v>75</v>
      </c>
      <c r="B30" s="53" t="s">
        <v>193</v>
      </c>
      <c r="C30" s="58" t="s">
        <v>44</v>
      </c>
      <c r="D30" s="56"/>
      <c r="E30" s="57"/>
      <c r="F30" s="108">
        <f t="shared" si="0"/>
        <v>0</v>
      </c>
      <c r="G30" s="116">
        <f t="shared" si="0"/>
        <v>6</v>
      </c>
      <c r="H30" s="116">
        <f t="shared" si="0"/>
        <v>6</v>
      </c>
      <c r="I30" s="101"/>
      <c r="J30" s="101"/>
    </row>
    <row r="31" spans="1:10" s="16" customFormat="1" ht="15.75" x14ac:dyDescent="0.25">
      <c r="A31" s="70" t="s">
        <v>45</v>
      </c>
      <c r="B31" s="53" t="s">
        <v>193</v>
      </c>
      <c r="C31" s="58" t="s">
        <v>44</v>
      </c>
      <c r="D31" s="56" t="s">
        <v>41</v>
      </c>
      <c r="E31" s="57" t="s">
        <v>52</v>
      </c>
      <c r="F31" s="108">
        <f>6-6</f>
        <v>0</v>
      </c>
      <c r="G31" s="116">
        <v>6</v>
      </c>
      <c r="H31" s="116">
        <v>6</v>
      </c>
      <c r="I31" s="101"/>
      <c r="J31" s="101"/>
    </row>
    <row r="32" spans="1:10" s="16" customFormat="1" ht="30" customHeight="1" x14ac:dyDescent="0.25">
      <c r="A32" s="52" t="s">
        <v>125</v>
      </c>
      <c r="B32" s="53" t="s">
        <v>194</v>
      </c>
      <c r="C32" s="58"/>
      <c r="D32" s="56"/>
      <c r="E32" s="57"/>
      <c r="F32" s="108">
        <f t="shared" ref="F32:H33" si="1">F33</f>
        <v>401.1</v>
      </c>
      <c r="G32" s="116">
        <f t="shared" si="1"/>
        <v>0</v>
      </c>
      <c r="H32" s="116">
        <f t="shared" si="1"/>
        <v>0</v>
      </c>
      <c r="I32" s="101"/>
      <c r="J32" s="101"/>
    </row>
    <row r="33" spans="1:10" s="16" customFormat="1" ht="31.5" x14ac:dyDescent="0.25">
      <c r="A33" s="70" t="s">
        <v>75</v>
      </c>
      <c r="B33" s="53" t="s">
        <v>194</v>
      </c>
      <c r="C33" s="58" t="s">
        <v>44</v>
      </c>
      <c r="D33" s="56"/>
      <c r="E33" s="57"/>
      <c r="F33" s="108">
        <f t="shared" si="1"/>
        <v>401.1</v>
      </c>
      <c r="G33" s="116">
        <f t="shared" si="1"/>
        <v>0</v>
      </c>
      <c r="H33" s="116">
        <f t="shared" si="1"/>
        <v>0</v>
      </c>
      <c r="I33" s="101"/>
      <c r="J33" s="101"/>
    </row>
    <row r="34" spans="1:10" s="16" customFormat="1" ht="15.75" x14ac:dyDescent="0.25">
      <c r="A34" s="70" t="s">
        <v>45</v>
      </c>
      <c r="B34" s="53" t="s">
        <v>194</v>
      </c>
      <c r="C34" s="58" t="s">
        <v>44</v>
      </c>
      <c r="D34" s="56" t="s">
        <v>42</v>
      </c>
      <c r="E34" s="57" t="s">
        <v>52</v>
      </c>
      <c r="F34" s="108">
        <f>300-300+401.1</f>
        <v>401.1</v>
      </c>
      <c r="G34" s="116">
        <v>0</v>
      </c>
      <c r="H34" s="116">
        <v>0</v>
      </c>
      <c r="I34" s="101"/>
      <c r="J34" s="101"/>
    </row>
    <row r="35" spans="1:10" s="16" customFormat="1" ht="15.75" x14ac:dyDescent="0.25">
      <c r="A35" s="70" t="s">
        <v>143</v>
      </c>
      <c r="B35" s="53" t="s">
        <v>195</v>
      </c>
      <c r="C35" s="58"/>
      <c r="D35" s="56" t="s">
        <v>41</v>
      </c>
      <c r="E35" s="57" t="s">
        <v>53</v>
      </c>
      <c r="F35" s="108">
        <f>F36</f>
        <v>0</v>
      </c>
      <c r="G35" s="116">
        <v>0</v>
      </c>
      <c r="H35" s="116">
        <v>0</v>
      </c>
      <c r="I35" s="101"/>
      <c r="J35" s="101"/>
    </row>
    <row r="36" spans="1:10" s="16" customFormat="1" ht="31.5" x14ac:dyDescent="0.25">
      <c r="A36" s="70" t="s">
        <v>75</v>
      </c>
      <c r="B36" s="53" t="s">
        <v>195</v>
      </c>
      <c r="C36" s="58" t="s">
        <v>44</v>
      </c>
      <c r="D36" s="56"/>
      <c r="E36" s="57"/>
      <c r="F36" s="108">
        <f>F37</f>
        <v>0</v>
      </c>
      <c r="G36" s="116">
        <v>0</v>
      </c>
      <c r="H36" s="116">
        <v>0</v>
      </c>
      <c r="I36" s="101"/>
      <c r="J36" s="101"/>
    </row>
    <row r="37" spans="1:10" s="16" customFormat="1" ht="15.75" x14ac:dyDescent="0.25">
      <c r="A37" s="70" t="s">
        <v>65</v>
      </c>
      <c r="B37" s="53" t="s">
        <v>195</v>
      </c>
      <c r="C37" s="58" t="s">
        <v>44</v>
      </c>
      <c r="D37" s="56" t="s">
        <v>41</v>
      </c>
      <c r="E37" s="57" t="s">
        <v>53</v>
      </c>
      <c r="F37" s="108">
        <f>50-50</f>
        <v>0</v>
      </c>
      <c r="G37" s="116">
        <v>0</v>
      </c>
      <c r="H37" s="116">
        <v>0</v>
      </c>
      <c r="I37" s="101"/>
      <c r="J37" s="101"/>
    </row>
    <row r="38" spans="1:10" s="16" customFormat="1" ht="31.5" x14ac:dyDescent="0.25">
      <c r="A38" s="70" t="s">
        <v>153</v>
      </c>
      <c r="B38" s="53" t="s">
        <v>196</v>
      </c>
      <c r="C38" s="58"/>
      <c r="D38" s="56"/>
      <c r="E38" s="57"/>
      <c r="F38" s="108">
        <f>F39+F41</f>
        <v>695</v>
      </c>
      <c r="G38" s="108">
        <f>G39+G41</f>
        <v>1410</v>
      </c>
      <c r="H38" s="108">
        <f>H39+H41</f>
        <v>0</v>
      </c>
      <c r="I38" s="101"/>
      <c r="J38" s="101"/>
    </row>
    <row r="39" spans="1:10" s="16" customFormat="1" ht="31.5" x14ac:dyDescent="0.25">
      <c r="A39" s="70" t="s">
        <v>75</v>
      </c>
      <c r="B39" s="53" t="s">
        <v>196</v>
      </c>
      <c r="C39" s="58" t="s">
        <v>44</v>
      </c>
      <c r="D39" s="56"/>
      <c r="E39" s="57"/>
      <c r="F39" s="108">
        <f>F40</f>
        <v>53.100000000000023</v>
      </c>
      <c r="G39" s="116">
        <f>G40</f>
        <v>0</v>
      </c>
      <c r="H39" s="116">
        <f>H40</f>
        <v>0</v>
      </c>
      <c r="I39" s="101"/>
      <c r="J39" s="101"/>
    </row>
    <row r="40" spans="1:10" s="16" customFormat="1" ht="15.75" x14ac:dyDescent="0.25">
      <c r="A40" s="70" t="s">
        <v>45</v>
      </c>
      <c r="B40" s="53" t="s">
        <v>196</v>
      </c>
      <c r="C40" s="58" t="s">
        <v>44</v>
      </c>
      <c r="D40" s="56" t="s">
        <v>41</v>
      </c>
      <c r="E40" s="57" t="s">
        <v>52</v>
      </c>
      <c r="F40" s="108">
        <f>60+575-581.9</f>
        <v>53.100000000000023</v>
      </c>
      <c r="G40" s="116">
        <v>0</v>
      </c>
      <c r="H40" s="116">
        <v>0</v>
      </c>
      <c r="I40" s="101"/>
      <c r="J40" s="101"/>
    </row>
    <row r="41" spans="1:10" s="16" customFormat="1" ht="15.75" x14ac:dyDescent="0.25">
      <c r="A41" s="70" t="s">
        <v>280</v>
      </c>
      <c r="B41" s="53" t="s">
        <v>196</v>
      </c>
      <c r="C41" s="58" t="s">
        <v>44</v>
      </c>
      <c r="D41" s="56" t="s">
        <v>42</v>
      </c>
      <c r="E41" s="57" t="s">
        <v>52</v>
      </c>
      <c r="F41" s="108">
        <f>60+581.9</f>
        <v>641.9</v>
      </c>
      <c r="G41" s="116">
        <v>1410</v>
      </c>
      <c r="H41" s="116">
        <v>0</v>
      </c>
      <c r="I41" s="101"/>
      <c r="J41" s="101"/>
    </row>
    <row r="42" spans="1:10" s="16" customFormat="1" ht="87" customHeight="1" x14ac:dyDescent="0.25">
      <c r="A42" s="52" t="s">
        <v>148</v>
      </c>
      <c r="B42" s="59" t="s">
        <v>80</v>
      </c>
      <c r="C42" s="60"/>
      <c r="D42" s="60"/>
      <c r="E42" s="61"/>
      <c r="F42" s="107">
        <f>F46+F53+F57+F71+F43</f>
        <v>8962.1</v>
      </c>
      <c r="G42" s="115">
        <f>G46+G53+G57+G71</f>
        <v>3429.5</v>
      </c>
      <c r="H42" s="115">
        <f>H46+H53+H57+H71</f>
        <v>6083.7</v>
      </c>
      <c r="I42" s="100"/>
      <c r="J42" s="100"/>
    </row>
    <row r="43" spans="1:10" s="16" customFormat="1" ht="30.75" customHeight="1" x14ac:dyDescent="0.25">
      <c r="A43" s="125" t="s">
        <v>270</v>
      </c>
      <c r="B43" s="53" t="s">
        <v>271</v>
      </c>
      <c r="C43" s="56"/>
      <c r="D43" s="56"/>
      <c r="E43" s="57"/>
      <c r="F43" s="107">
        <f>F44</f>
        <v>215.1</v>
      </c>
      <c r="G43" s="115">
        <v>0</v>
      </c>
      <c r="H43" s="115">
        <v>0</v>
      </c>
      <c r="I43" s="100"/>
      <c r="J43" s="100"/>
    </row>
    <row r="44" spans="1:10" s="16" customFormat="1" ht="54.75" customHeight="1" x14ac:dyDescent="0.25">
      <c r="A44" s="52" t="s">
        <v>272</v>
      </c>
      <c r="B44" s="53" t="s">
        <v>273</v>
      </c>
      <c r="C44" s="56"/>
      <c r="D44" s="56"/>
      <c r="E44" s="57"/>
      <c r="F44" s="107">
        <f>F45</f>
        <v>215.1</v>
      </c>
      <c r="G44" s="115">
        <v>0</v>
      </c>
      <c r="H44" s="115">
        <v>0</v>
      </c>
      <c r="I44" s="100"/>
      <c r="J44" s="100"/>
    </row>
    <row r="45" spans="1:10" s="16" customFormat="1" ht="46.5" customHeight="1" x14ac:dyDescent="0.25">
      <c r="A45" s="52" t="s">
        <v>275</v>
      </c>
      <c r="B45" s="53" t="s">
        <v>274</v>
      </c>
      <c r="C45" s="56" t="s">
        <v>44</v>
      </c>
      <c r="D45" s="56" t="s">
        <v>41</v>
      </c>
      <c r="E45" s="57" t="s">
        <v>54</v>
      </c>
      <c r="F45" s="108">
        <f>178.5+36.6</f>
        <v>215.1</v>
      </c>
      <c r="G45" s="115">
        <v>0</v>
      </c>
      <c r="H45" s="115">
        <v>0</v>
      </c>
      <c r="I45" s="100"/>
      <c r="J45" s="100"/>
    </row>
    <row r="46" spans="1:10" s="16" customFormat="1" ht="53.25" customHeight="1" x14ac:dyDescent="0.25">
      <c r="A46" s="52" t="s">
        <v>197</v>
      </c>
      <c r="B46" s="53" t="s">
        <v>2</v>
      </c>
      <c r="C46" s="58"/>
      <c r="D46" s="56"/>
      <c r="E46" s="57"/>
      <c r="F46" s="108">
        <f>F47+F50</f>
        <v>3907.6</v>
      </c>
      <c r="G46" s="116">
        <f>G47+G50</f>
        <v>2900</v>
      </c>
      <c r="H46" s="116">
        <f>H47+H50</f>
        <v>3600</v>
      </c>
      <c r="I46" s="101"/>
      <c r="J46" s="101"/>
    </row>
    <row r="47" spans="1:10" s="16" customFormat="1" ht="35.25" customHeight="1" x14ac:dyDescent="0.25">
      <c r="A47" s="75" t="s">
        <v>81</v>
      </c>
      <c r="B47" s="53" t="s">
        <v>198</v>
      </c>
      <c r="C47" s="58"/>
      <c r="D47" s="56"/>
      <c r="E47" s="57"/>
      <c r="F47" s="108">
        <f t="shared" ref="F47:H48" si="2">F48</f>
        <v>1325.6</v>
      </c>
      <c r="G47" s="116">
        <f t="shared" si="2"/>
        <v>300</v>
      </c>
      <c r="H47" s="116">
        <f t="shared" si="2"/>
        <v>1000</v>
      </c>
      <c r="I47" s="101"/>
      <c r="J47" s="101"/>
    </row>
    <row r="48" spans="1:10" s="16" customFormat="1" ht="31.5" x14ac:dyDescent="0.25">
      <c r="A48" s="70" t="s">
        <v>75</v>
      </c>
      <c r="B48" s="53" t="s">
        <v>198</v>
      </c>
      <c r="C48" s="58" t="s">
        <v>44</v>
      </c>
      <c r="D48" s="56"/>
      <c r="E48" s="57"/>
      <c r="F48" s="108">
        <f t="shared" si="2"/>
        <v>1325.6</v>
      </c>
      <c r="G48" s="116">
        <f t="shared" si="2"/>
        <v>300</v>
      </c>
      <c r="H48" s="116">
        <f t="shared" si="2"/>
        <v>1000</v>
      </c>
      <c r="I48" s="101"/>
      <c r="J48" s="101"/>
    </row>
    <row r="49" spans="1:10" s="16" customFormat="1" ht="15.75" x14ac:dyDescent="0.25">
      <c r="A49" s="70" t="s">
        <v>16</v>
      </c>
      <c r="B49" s="53" t="s">
        <v>198</v>
      </c>
      <c r="C49" s="58" t="s">
        <v>44</v>
      </c>
      <c r="D49" s="56" t="s">
        <v>41</v>
      </c>
      <c r="E49" s="57" t="s">
        <v>54</v>
      </c>
      <c r="F49" s="108">
        <f>1000+350-24.4</f>
        <v>1325.6</v>
      </c>
      <c r="G49" s="116">
        <f>1000-700</f>
        <v>300</v>
      </c>
      <c r="H49" s="116">
        <v>1000</v>
      </c>
      <c r="I49" s="101"/>
      <c r="J49" s="101"/>
    </row>
    <row r="50" spans="1:10" s="16" customFormat="1" ht="27.75" customHeight="1" x14ac:dyDescent="0.25">
      <c r="A50" s="75" t="s">
        <v>82</v>
      </c>
      <c r="B50" s="53" t="s">
        <v>199</v>
      </c>
      <c r="C50" s="58"/>
      <c r="D50" s="56"/>
      <c r="E50" s="57"/>
      <c r="F50" s="108">
        <f t="shared" ref="F50:H51" si="3">F51</f>
        <v>2582</v>
      </c>
      <c r="G50" s="116">
        <f t="shared" si="3"/>
        <v>2600</v>
      </c>
      <c r="H50" s="116">
        <f t="shared" si="3"/>
        <v>2600</v>
      </c>
      <c r="I50" s="101"/>
      <c r="J50" s="101"/>
    </row>
    <row r="51" spans="1:10" s="16" customFormat="1" ht="31.5" x14ac:dyDescent="0.25">
      <c r="A51" s="70" t="s">
        <v>75</v>
      </c>
      <c r="B51" s="53" t="s">
        <v>199</v>
      </c>
      <c r="C51" s="58" t="s">
        <v>44</v>
      </c>
      <c r="D51" s="56"/>
      <c r="E51" s="57"/>
      <c r="F51" s="108">
        <f t="shared" si="3"/>
        <v>2582</v>
      </c>
      <c r="G51" s="116">
        <f t="shared" si="3"/>
        <v>2600</v>
      </c>
      <c r="H51" s="116">
        <f t="shared" si="3"/>
        <v>2600</v>
      </c>
      <c r="I51" s="101"/>
      <c r="J51" s="101"/>
    </row>
    <row r="52" spans="1:10" s="16" customFormat="1" ht="15.75" x14ac:dyDescent="0.25">
      <c r="A52" s="70" t="s">
        <v>16</v>
      </c>
      <c r="B52" s="53" t="s">
        <v>199</v>
      </c>
      <c r="C52" s="58" t="s">
        <v>44</v>
      </c>
      <c r="D52" s="56" t="s">
        <v>41</v>
      </c>
      <c r="E52" s="57" t="s">
        <v>54</v>
      </c>
      <c r="F52" s="108">
        <f>2600-18</f>
        <v>2582</v>
      </c>
      <c r="G52" s="116">
        <v>2600</v>
      </c>
      <c r="H52" s="116">
        <v>2600</v>
      </c>
      <c r="I52" s="101"/>
      <c r="J52" s="101"/>
    </row>
    <row r="53" spans="1:10" s="16" customFormat="1" ht="74.25" customHeight="1" x14ac:dyDescent="0.25">
      <c r="A53" s="52" t="s">
        <v>200</v>
      </c>
      <c r="B53" s="53" t="s">
        <v>3</v>
      </c>
      <c r="C53" s="58"/>
      <c r="D53" s="56"/>
      <c r="E53" s="57"/>
      <c r="F53" s="108">
        <f>F54</f>
        <v>33.5</v>
      </c>
      <c r="G53" s="116">
        <f>G54</f>
        <v>65</v>
      </c>
      <c r="H53" s="116">
        <f>H54</f>
        <v>68</v>
      </c>
      <c r="I53" s="101"/>
      <c r="J53" s="101"/>
    </row>
    <row r="54" spans="1:10" s="16" customFormat="1" ht="29.25" customHeight="1" x14ac:dyDescent="0.25">
      <c r="A54" s="75" t="s">
        <v>167</v>
      </c>
      <c r="B54" s="53" t="s">
        <v>201</v>
      </c>
      <c r="C54" s="58"/>
      <c r="D54" s="56"/>
      <c r="E54" s="57"/>
      <c r="F54" s="108">
        <f t="shared" ref="F54:H55" si="4">F55</f>
        <v>33.5</v>
      </c>
      <c r="G54" s="116">
        <f t="shared" si="4"/>
        <v>65</v>
      </c>
      <c r="H54" s="116">
        <f t="shared" si="4"/>
        <v>68</v>
      </c>
      <c r="I54" s="101"/>
      <c r="J54" s="101"/>
    </row>
    <row r="55" spans="1:10" s="16" customFormat="1" ht="31.5" x14ac:dyDescent="0.25">
      <c r="A55" s="70" t="s">
        <v>76</v>
      </c>
      <c r="B55" s="53" t="s">
        <v>201</v>
      </c>
      <c r="C55" s="58" t="s">
        <v>44</v>
      </c>
      <c r="D55" s="56"/>
      <c r="E55" s="57"/>
      <c r="F55" s="108">
        <f t="shared" si="4"/>
        <v>33.5</v>
      </c>
      <c r="G55" s="116">
        <f t="shared" si="4"/>
        <v>65</v>
      </c>
      <c r="H55" s="116">
        <f t="shared" si="4"/>
        <v>68</v>
      </c>
      <c r="I55" s="101"/>
      <c r="J55" s="101"/>
    </row>
    <row r="56" spans="1:10" s="16" customFormat="1" ht="15.75" x14ac:dyDescent="0.25">
      <c r="A56" s="70" t="s">
        <v>16</v>
      </c>
      <c r="B56" s="53" t="s">
        <v>201</v>
      </c>
      <c r="C56" s="58" t="s">
        <v>44</v>
      </c>
      <c r="D56" s="56" t="s">
        <v>41</v>
      </c>
      <c r="E56" s="57" t="s">
        <v>54</v>
      </c>
      <c r="F56" s="108">
        <f>60-26.5</f>
        <v>33.5</v>
      </c>
      <c r="G56" s="116">
        <v>65</v>
      </c>
      <c r="H56" s="116">
        <v>68</v>
      </c>
      <c r="I56" s="101"/>
      <c r="J56" s="101"/>
    </row>
    <row r="57" spans="1:10" s="16" customFormat="1" ht="56.25" customHeight="1" x14ac:dyDescent="0.25">
      <c r="A57" s="52" t="s">
        <v>203</v>
      </c>
      <c r="B57" s="53" t="s">
        <v>202</v>
      </c>
      <c r="C57" s="58"/>
      <c r="D57" s="56"/>
      <c r="E57" s="57"/>
      <c r="F57" s="108">
        <f>F58+F61+F64+F67+F68</f>
        <v>1502.3000000000002</v>
      </c>
      <c r="G57" s="108">
        <f>G58+G61+G64+G67+G68</f>
        <v>228</v>
      </c>
      <c r="H57" s="108">
        <f>H58+H61+H64+H67+H68</f>
        <v>1530</v>
      </c>
      <c r="I57" s="101"/>
      <c r="J57" s="101"/>
    </row>
    <row r="58" spans="1:10" s="16" customFormat="1" ht="48" customHeight="1" x14ac:dyDescent="0.25">
      <c r="A58" s="75" t="s">
        <v>0</v>
      </c>
      <c r="B58" s="53" t="s">
        <v>204</v>
      </c>
      <c r="C58" s="58"/>
      <c r="D58" s="56"/>
      <c r="E58" s="57"/>
      <c r="F58" s="108">
        <f t="shared" ref="F58:H59" si="5">F59</f>
        <v>1380.3000000000002</v>
      </c>
      <c r="G58" s="116">
        <f t="shared" si="5"/>
        <v>0</v>
      </c>
      <c r="H58" s="116">
        <f t="shared" si="5"/>
        <v>1200</v>
      </c>
      <c r="I58" s="101"/>
      <c r="J58" s="101"/>
    </row>
    <row r="59" spans="1:10" s="16" customFormat="1" ht="31.5" x14ac:dyDescent="0.25">
      <c r="A59" s="70" t="s">
        <v>75</v>
      </c>
      <c r="B59" s="53" t="s">
        <v>204</v>
      </c>
      <c r="C59" s="58" t="s">
        <v>44</v>
      </c>
      <c r="D59" s="56"/>
      <c r="E59" s="57"/>
      <c r="F59" s="108">
        <f t="shared" si="5"/>
        <v>1380.3000000000002</v>
      </c>
      <c r="G59" s="116">
        <f t="shared" si="5"/>
        <v>0</v>
      </c>
      <c r="H59" s="116">
        <f t="shared" si="5"/>
        <v>1200</v>
      </c>
      <c r="I59" s="101"/>
      <c r="J59" s="101"/>
    </row>
    <row r="60" spans="1:10" s="16" customFormat="1" ht="15.75" x14ac:dyDescent="0.25">
      <c r="A60" s="70" t="s">
        <v>16</v>
      </c>
      <c r="B60" s="53" t="s">
        <v>204</v>
      </c>
      <c r="C60" s="58" t="s">
        <v>44</v>
      </c>
      <c r="D60" s="56" t="s">
        <v>41</v>
      </c>
      <c r="E60" s="57" t="s">
        <v>54</v>
      </c>
      <c r="F60" s="108">
        <f>1200+100.9+79.4</f>
        <v>1380.3000000000002</v>
      </c>
      <c r="G60" s="116">
        <f>1200-1200</f>
        <v>0</v>
      </c>
      <c r="H60" s="116">
        <v>1200</v>
      </c>
      <c r="I60" s="101"/>
      <c r="J60" s="101"/>
    </row>
    <row r="61" spans="1:10" s="16" customFormat="1" ht="24" customHeight="1" x14ac:dyDescent="0.25">
      <c r="A61" s="75" t="s">
        <v>90</v>
      </c>
      <c r="B61" s="53" t="s">
        <v>205</v>
      </c>
      <c r="C61" s="58"/>
      <c r="D61" s="56"/>
      <c r="E61" s="57"/>
      <c r="F61" s="108">
        <f t="shared" ref="F61:H62" si="6">F62</f>
        <v>72</v>
      </c>
      <c r="G61" s="116">
        <f t="shared" si="6"/>
        <v>100</v>
      </c>
      <c r="H61" s="116">
        <f t="shared" si="6"/>
        <v>100</v>
      </c>
      <c r="I61" s="101"/>
      <c r="J61" s="101"/>
    </row>
    <row r="62" spans="1:10" s="16" customFormat="1" ht="31.5" x14ac:dyDescent="0.25">
      <c r="A62" s="70" t="s">
        <v>75</v>
      </c>
      <c r="B62" s="53" t="s">
        <v>205</v>
      </c>
      <c r="C62" s="58" t="s">
        <v>44</v>
      </c>
      <c r="D62" s="56"/>
      <c r="E62" s="57"/>
      <c r="F62" s="108">
        <f t="shared" si="6"/>
        <v>72</v>
      </c>
      <c r="G62" s="116">
        <f t="shared" si="6"/>
        <v>100</v>
      </c>
      <c r="H62" s="116">
        <f t="shared" si="6"/>
        <v>100</v>
      </c>
      <c r="I62" s="101"/>
      <c r="J62" s="101"/>
    </row>
    <row r="63" spans="1:10" s="16" customFormat="1" ht="15.75" x14ac:dyDescent="0.25">
      <c r="A63" s="70" t="s">
        <v>16</v>
      </c>
      <c r="B63" s="53" t="s">
        <v>205</v>
      </c>
      <c r="C63" s="58" t="s">
        <v>44</v>
      </c>
      <c r="D63" s="56" t="s">
        <v>41</v>
      </c>
      <c r="E63" s="57" t="s">
        <v>54</v>
      </c>
      <c r="F63" s="108">
        <f>100-28</f>
        <v>72</v>
      </c>
      <c r="G63" s="116">
        <v>100</v>
      </c>
      <c r="H63" s="116">
        <v>100</v>
      </c>
      <c r="I63" s="101"/>
      <c r="J63" s="101"/>
    </row>
    <row r="64" spans="1:10" s="16" customFormat="1" ht="53.25" customHeight="1" x14ac:dyDescent="0.25">
      <c r="A64" s="82" t="s">
        <v>91</v>
      </c>
      <c r="B64" s="53" t="s">
        <v>206</v>
      </c>
      <c r="C64" s="58"/>
      <c r="D64" s="56"/>
      <c r="E64" s="57"/>
      <c r="F64" s="108">
        <f t="shared" ref="F64:H65" si="7">F65</f>
        <v>50</v>
      </c>
      <c r="G64" s="116">
        <f t="shared" si="7"/>
        <v>30</v>
      </c>
      <c r="H64" s="116">
        <f t="shared" si="7"/>
        <v>30</v>
      </c>
      <c r="I64" s="101"/>
      <c r="J64" s="101"/>
    </row>
    <row r="65" spans="1:10" s="16" customFormat="1" ht="31.5" x14ac:dyDescent="0.25">
      <c r="A65" s="70" t="s">
        <v>75</v>
      </c>
      <c r="B65" s="53" t="s">
        <v>206</v>
      </c>
      <c r="C65" s="58" t="s">
        <v>44</v>
      </c>
      <c r="D65" s="56"/>
      <c r="E65" s="57"/>
      <c r="F65" s="108">
        <f t="shared" si="7"/>
        <v>50</v>
      </c>
      <c r="G65" s="116">
        <f t="shared" si="7"/>
        <v>30</v>
      </c>
      <c r="H65" s="116">
        <f t="shared" si="7"/>
        <v>30</v>
      </c>
      <c r="I65" s="101"/>
      <c r="J65" s="101"/>
    </row>
    <row r="66" spans="1:10" s="16" customFormat="1" ht="15.75" x14ac:dyDescent="0.25">
      <c r="A66" s="70" t="s">
        <v>16</v>
      </c>
      <c r="B66" s="53" t="s">
        <v>206</v>
      </c>
      <c r="C66" s="58" t="s">
        <v>44</v>
      </c>
      <c r="D66" s="56" t="s">
        <v>41</v>
      </c>
      <c r="E66" s="57" t="s">
        <v>54</v>
      </c>
      <c r="F66" s="108">
        <v>50</v>
      </c>
      <c r="G66" s="116">
        <v>30</v>
      </c>
      <c r="H66" s="116">
        <v>30</v>
      </c>
      <c r="I66" s="101"/>
      <c r="J66" s="101"/>
    </row>
    <row r="67" spans="1:10" s="16" customFormat="1" ht="31.5" x14ac:dyDescent="0.25">
      <c r="A67" s="122" t="s">
        <v>168</v>
      </c>
      <c r="B67" s="53" t="s">
        <v>207</v>
      </c>
      <c r="C67" s="58" t="s">
        <v>44</v>
      </c>
      <c r="D67" s="56" t="s">
        <v>41</v>
      </c>
      <c r="E67" s="57" t="s">
        <v>54</v>
      </c>
      <c r="F67" s="108">
        <f>200-160.7-36.6-2.7</f>
        <v>9.7699626167013776E-15</v>
      </c>
      <c r="G67" s="116">
        <f>200-200</f>
        <v>0</v>
      </c>
      <c r="H67" s="116">
        <v>200</v>
      </c>
      <c r="I67" s="101"/>
      <c r="J67" s="101"/>
    </row>
    <row r="68" spans="1:10" s="16" customFormat="1" ht="42.75" customHeight="1" x14ac:dyDescent="0.25">
      <c r="A68" s="75" t="s">
        <v>154</v>
      </c>
      <c r="B68" s="53" t="s">
        <v>208</v>
      </c>
      <c r="C68" s="58"/>
      <c r="D68" s="56"/>
      <c r="E68" s="57"/>
      <c r="F68" s="108">
        <f t="shared" ref="F68:H69" si="8">F69</f>
        <v>0</v>
      </c>
      <c r="G68" s="116">
        <f t="shared" si="8"/>
        <v>98</v>
      </c>
      <c r="H68" s="116">
        <f t="shared" si="8"/>
        <v>0</v>
      </c>
      <c r="I68" s="101"/>
      <c r="J68" s="101"/>
    </row>
    <row r="69" spans="1:10" s="16" customFormat="1" ht="31.5" x14ac:dyDescent="0.25">
      <c r="A69" s="70" t="s">
        <v>75</v>
      </c>
      <c r="B69" s="53" t="s">
        <v>208</v>
      </c>
      <c r="C69" s="58" t="s">
        <v>44</v>
      </c>
      <c r="D69" s="56"/>
      <c r="E69" s="57"/>
      <c r="F69" s="108">
        <f t="shared" si="8"/>
        <v>0</v>
      </c>
      <c r="G69" s="116">
        <f t="shared" si="8"/>
        <v>98</v>
      </c>
      <c r="H69" s="116">
        <f t="shared" si="8"/>
        <v>0</v>
      </c>
      <c r="I69" s="101"/>
      <c r="J69" s="101"/>
    </row>
    <row r="70" spans="1:10" s="16" customFormat="1" ht="15.75" x14ac:dyDescent="0.25">
      <c r="A70" s="70" t="s">
        <v>16</v>
      </c>
      <c r="B70" s="53" t="s">
        <v>208</v>
      </c>
      <c r="C70" s="58" t="s">
        <v>44</v>
      </c>
      <c r="D70" s="56" t="s">
        <v>41</v>
      </c>
      <c r="E70" s="57" t="s">
        <v>54</v>
      </c>
      <c r="F70" s="108">
        <f>98+468.1-98-468.1</f>
        <v>0</v>
      </c>
      <c r="G70" s="116">
        <v>98</v>
      </c>
      <c r="H70" s="116">
        <v>0</v>
      </c>
      <c r="I70" s="101"/>
      <c r="J70" s="101"/>
    </row>
    <row r="71" spans="1:10" s="16" customFormat="1" ht="61.5" customHeight="1" x14ac:dyDescent="0.25">
      <c r="A71" s="52" t="s">
        <v>209</v>
      </c>
      <c r="B71" s="53" t="s">
        <v>121</v>
      </c>
      <c r="C71" s="58"/>
      <c r="D71" s="56"/>
      <c r="E71" s="57"/>
      <c r="F71" s="108">
        <f>F72+F75+F78+F80</f>
        <v>3303.6</v>
      </c>
      <c r="G71" s="108">
        <f>G72+G75+G78+G80</f>
        <v>236.49999999999991</v>
      </c>
      <c r="H71" s="108">
        <f>H72+H75+H78+H80</f>
        <v>885.7</v>
      </c>
      <c r="I71" s="101"/>
      <c r="J71" s="101"/>
    </row>
    <row r="72" spans="1:10" s="16" customFormat="1" ht="33.75" customHeight="1" x14ac:dyDescent="0.25">
      <c r="A72" s="75" t="s">
        <v>1</v>
      </c>
      <c r="B72" s="53" t="s">
        <v>210</v>
      </c>
      <c r="C72" s="58"/>
      <c r="D72" s="56"/>
      <c r="E72" s="57"/>
      <c r="F72" s="108">
        <f t="shared" ref="F72:H73" si="9">F73</f>
        <v>125.6</v>
      </c>
      <c r="G72" s="116">
        <f t="shared" si="9"/>
        <v>0</v>
      </c>
      <c r="H72" s="116">
        <f t="shared" si="9"/>
        <v>200</v>
      </c>
      <c r="I72" s="101"/>
      <c r="J72" s="101"/>
    </row>
    <row r="73" spans="1:10" s="16" customFormat="1" ht="31.5" x14ac:dyDescent="0.25">
      <c r="A73" s="70" t="s">
        <v>72</v>
      </c>
      <c r="B73" s="53" t="s">
        <v>210</v>
      </c>
      <c r="C73" s="58" t="s">
        <v>44</v>
      </c>
      <c r="D73" s="56"/>
      <c r="E73" s="57"/>
      <c r="F73" s="108">
        <f t="shared" si="9"/>
        <v>125.6</v>
      </c>
      <c r="G73" s="116">
        <f t="shared" si="9"/>
        <v>0</v>
      </c>
      <c r="H73" s="116">
        <f t="shared" si="9"/>
        <v>200</v>
      </c>
      <c r="I73" s="101"/>
      <c r="J73" s="101"/>
    </row>
    <row r="74" spans="1:10" s="16" customFormat="1" ht="15.75" x14ac:dyDescent="0.25">
      <c r="A74" s="70" t="s">
        <v>16</v>
      </c>
      <c r="B74" s="53" t="s">
        <v>210</v>
      </c>
      <c r="C74" s="58" t="s">
        <v>44</v>
      </c>
      <c r="D74" s="56" t="s">
        <v>41</v>
      </c>
      <c r="E74" s="57" t="s">
        <v>54</v>
      </c>
      <c r="F74" s="108">
        <f>200-74.4</f>
        <v>125.6</v>
      </c>
      <c r="G74" s="116">
        <f>200-200</f>
        <v>0</v>
      </c>
      <c r="H74" s="116">
        <v>200</v>
      </c>
      <c r="I74" s="101"/>
      <c r="J74" s="101"/>
    </row>
    <row r="75" spans="1:10" s="16" customFormat="1" ht="48" customHeight="1" x14ac:dyDescent="0.25">
      <c r="A75" s="82" t="s">
        <v>169</v>
      </c>
      <c r="B75" s="53" t="s">
        <v>211</v>
      </c>
      <c r="C75" s="58"/>
      <c r="D75" s="56"/>
      <c r="E75" s="57"/>
      <c r="F75" s="108">
        <f t="shared" ref="F75:H76" si="10">F76</f>
        <v>1383.3999999999999</v>
      </c>
      <c r="G75" s="116">
        <f t="shared" si="10"/>
        <v>236.49999999999991</v>
      </c>
      <c r="H75" s="116">
        <f t="shared" si="10"/>
        <v>685.7</v>
      </c>
      <c r="I75" s="101"/>
      <c r="J75" s="101"/>
    </row>
    <row r="76" spans="1:10" s="16" customFormat="1" ht="31.5" x14ac:dyDescent="0.25">
      <c r="A76" s="70" t="s">
        <v>75</v>
      </c>
      <c r="B76" s="53" t="s">
        <v>211</v>
      </c>
      <c r="C76" s="58" t="s">
        <v>44</v>
      </c>
      <c r="D76" s="56"/>
      <c r="E76" s="57"/>
      <c r="F76" s="108">
        <f t="shared" si="10"/>
        <v>1383.3999999999999</v>
      </c>
      <c r="G76" s="116">
        <f t="shared" si="10"/>
        <v>236.49999999999991</v>
      </c>
      <c r="H76" s="116">
        <f t="shared" si="10"/>
        <v>685.7</v>
      </c>
      <c r="I76" s="101"/>
      <c r="J76" s="101"/>
    </row>
    <row r="77" spans="1:10" s="16" customFormat="1" ht="15.75" x14ac:dyDescent="0.25">
      <c r="A77" s="70" t="s">
        <v>16</v>
      </c>
      <c r="B77" s="53" t="s">
        <v>211</v>
      </c>
      <c r="C77" s="58" t="s">
        <v>44</v>
      </c>
      <c r="D77" s="56" t="s">
        <v>41</v>
      </c>
      <c r="E77" s="57" t="s">
        <v>54</v>
      </c>
      <c r="F77" s="108">
        <f>1500-175.7+60-0.9</f>
        <v>1383.3999999999999</v>
      </c>
      <c r="G77" s="116">
        <f>1500-1186.9-76.6</f>
        <v>236.49999999999991</v>
      </c>
      <c r="H77" s="116">
        <f>1500-814.3</f>
        <v>685.7</v>
      </c>
      <c r="I77" s="101"/>
      <c r="J77" s="101"/>
    </row>
    <row r="78" spans="1:10" s="16" customFormat="1" ht="31.5" x14ac:dyDescent="0.25">
      <c r="A78" s="70" t="s">
        <v>161</v>
      </c>
      <c r="B78" s="53" t="s">
        <v>212</v>
      </c>
      <c r="C78" s="58"/>
      <c r="D78" s="56"/>
      <c r="E78" s="57"/>
      <c r="F78" s="108">
        <f>F79</f>
        <v>800</v>
      </c>
      <c r="G78" s="116">
        <f>G79</f>
        <v>0</v>
      </c>
      <c r="H78" s="116">
        <f>H79</f>
        <v>0</v>
      </c>
      <c r="I78" s="101"/>
      <c r="J78" s="101"/>
    </row>
    <row r="79" spans="1:10" s="16" customFormat="1" ht="31.5" x14ac:dyDescent="0.25">
      <c r="A79" s="70" t="s">
        <v>75</v>
      </c>
      <c r="B79" s="53" t="s">
        <v>212</v>
      </c>
      <c r="C79" s="58" t="s">
        <v>44</v>
      </c>
      <c r="D79" s="56" t="s">
        <v>41</v>
      </c>
      <c r="E79" s="57" t="s">
        <v>54</v>
      </c>
      <c r="F79" s="108">
        <f>500+26.3+98+175.7</f>
        <v>800</v>
      </c>
      <c r="G79" s="116">
        <v>0</v>
      </c>
      <c r="H79" s="116">
        <v>0</v>
      </c>
      <c r="I79" s="101"/>
      <c r="J79" s="101"/>
    </row>
    <row r="80" spans="1:10" s="16" customFormat="1" ht="31.5" x14ac:dyDescent="0.25">
      <c r="A80" s="52" t="s">
        <v>160</v>
      </c>
      <c r="B80" s="53" t="s">
        <v>126</v>
      </c>
      <c r="C80" s="56" t="s">
        <v>44</v>
      </c>
      <c r="D80" s="56" t="s">
        <v>41</v>
      </c>
      <c r="E80" s="57" t="s">
        <v>54</v>
      </c>
      <c r="F80" s="108">
        <f>1000-5.4</f>
        <v>994.6</v>
      </c>
      <c r="G80" s="116">
        <v>0</v>
      </c>
      <c r="H80" s="116">
        <v>0</v>
      </c>
      <c r="I80" s="101"/>
      <c r="J80" s="101"/>
    </row>
    <row r="81" spans="1:10" s="16" customFormat="1" ht="94.5" customHeight="1" x14ac:dyDescent="0.25">
      <c r="A81" s="52" t="s">
        <v>149</v>
      </c>
      <c r="B81" s="59" t="s">
        <v>4</v>
      </c>
      <c r="C81" s="60"/>
      <c r="D81" s="60"/>
      <c r="E81" s="61"/>
      <c r="F81" s="107">
        <f>F82+F92+F96</f>
        <v>2945.5</v>
      </c>
      <c r="G81" s="107">
        <f>G82+G92+G96</f>
        <v>6141.3</v>
      </c>
      <c r="H81" s="107">
        <f>H82+H92+H96</f>
        <v>3700</v>
      </c>
      <c r="I81" s="100"/>
      <c r="J81" s="100"/>
    </row>
    <row r="82" spans="1:10" s="16" customFormat="1" ht="31.5" customHeight="1" x14ac:dyDescent="0.25">
      <c r="A82" s="52" t="s">
        <v>214</v>
      </c>
      <c r="B82" s="53" t="s">
        <v>213</v>
      </c>
      <c r="C82" s="56"/>
      <c r="D82" s="56"/>
      <c r="E82" s="57"/>
      <c r="F82" s="108">
        <f>F83+F86+F88+F90+F91</f>
        <v>2945.5</v>
      </c>
      <c r="G82" s="108">
        <f>G83+G86+G88+G90+G91</f>
        <v>1100</v>
      </c>
      <c r="H82" s="108">
        <f>H83+H86+H88+H90+H91</f>
        <v>3250</v>
      </c>
      <c r="I82" s="101"/>
      <c r="J82" s="101"/>
    </row>
    <row r="83" spans="1:10" s="16" customFormat="1" ht="22.5" customHeight="1" x14ac:dyDescent="0.25">
      <c r="A83" s="52" t="s">
        <v>5</v>
      </c>
      <c r="B83" s="53" t="s">
        <v>216</v>
      </c>
      <c r="C83" s="58" t="s">
        <v>44</v>
      </c>
      <c r="D83" s="56"/>
      <c r="E83" s="57"/>
      <c r="F83" s="108">
        <f t="shared" ref="F83:H84" si="11">F84</f>
        <v>1641.5</v>
      </c>
      <c r="G83" s="116">
        <f t="shared" si="11"/>
        <v>0</v>
      </c>
      <c r="H83" s="116">
        <f t="shared" si="11"/>
        <v>2100</v>
      </c>
      <c r="I83" s="101"/>
      <c r="J83" s="101"/>
    </row>
    <row r="84" spans="1:10" s="16" customFormat="1" ht="31.5" x14ac:dyDescent="0.25">
      <c r="A84" s="70" t="s">
        <v>75</v>
      </c>
      <c r="B84" s="53" t="s">
        <v>216</v>
      </c>
      <c r="C84" s="58" t="s">
        <v>44</v>
      </c>
      <c r="D84" s="56"/>
      <c r="E84" s="57"/>
      <c r="F84" s="108">
        <f t="shared" si="11"/>
        <v>1641.5</v>
      </c>
      <c r="G84" s="116">
        <f t="shared" si="11"/>
        <v>0</v>
      </c>
      <c r="H84" s="116">
        <f t="shared" si="11"/>
        <v>2100</v>
      </c>
      <c r="I84" s="101"/>
      <c r="J84" s="101"/>
    </row>
    <row r="85" spans="1:10" s="16" customFormat="1" ht="15.75" x14ac:dyDescent="0.25">
      <c r="A85" s="70" t="s">
        <v>69</v>
      </c>
      <c r="B85" s="53" t="s">
        <v>216</v>
      </c>
      <c r="C85" s="58" t="s">
        <v>44</v>
      </c>
      <c r="D85" s="56" t="s">
        <v>40</v>
      </c>
      <c r="E85" s="57" t="s">
        <v>43</v>
      </c>
      <c r="F85" s="108">
        <f>2630-480-161-287.5-60</f>
        <v>1641.5</v>
      </c>
      <c r="G85" s="116">
        <f>2100-740-1360</f>
        <v>0</v>
      </c>
      <c r="H85" s="116">
        <v>2100</v>
      </c>
      <c r="I85" s="101"/>
      <c r="J85" s="101"/>
    </row>
    <row r="86" spans="1:10" s="16" customFormat="1" ht="35.25" customHeight="1" x14ac:dyDescent="0.25">
      <c r="A86" s="52" t="s">
        <v>128</v>
      </c>
      <c r="B86" s="53" t="s">
        <v>217</v>
      </c>
      <c r="C86" s="58" t="s">
        <v>44</v>
      </c>
      <c r="D86" s="56"/>
      <c r="E86" s="57"/>
      <c r="F86" s="108">
        <f>F87</f>
        <v>1180</v>
      </c>
      <c r="G86" s="116">
        <f>G87</f>
        <v>550</v>
      </c>
      <c r="H86" s="116">
        <f>H87</f>
        <v>600</v>
      </c>
      <c r="I86" s="101"/>
      <c r="J86" s="101"/>
    </row>
    <row r="87" spans="1:10" s="16" customFormat="1" ht="31.5" x14ac:dyDescent="0.25">
      <c r="A87" s="70" t="s">
        <v>75</v>
      </c>
      <c r="B87" s="53" t="s">
        <v>217</v>
      </c>
      <c r="C87" s="58" t="s">
        <v>44</v>
      </c>
      <c r="D87" s="56"/>
      <c r="E87" s="57"/>
      <c r="F87" s="108">
        <f>700+480</f>
        <v>1180</v>
      </c>
      <c r="G87" s="116">
        <f>600-50</f>
        <v>550</v>
      </c>
      <c r="H87" s="116">
        <v>600</v>
      </c>
      <c r="I87" s="101"/>
      <c r="J87" s="101"/>
    </row>
    <row r="88" spans="1:10" s="16" customFormat="1" ht="31.5" customHeight="1" x14ac:dyDescent="0.25">
      <c r="A88" s="52" t="s">
        <v>127</v>
      </c>
      <c r="B88" s="53" t="s">
        <v>215</v>
      </c>
      <c r="C88" s="56" t="s">
        <v>44</v>
      </c>
      <c r="D88" s="56" t="s">
        <v>40</v>
      </c>
      <c r="E88" s="57" t="s">
        <v>43</v>
      </c>
      <c r="F88" s="108">
        <f>100-30-11</f>
        <v>59</v>
      </c>
      <c r="G88" s="116">
        <v>100</v>
      </c>
      <c r="H88" s="116">
        <v>100</v>
      </c>
      <c r="I88" s="101"/>
      <c r="J88" s="101"/>
    </row>
    <row r="89" spans="1:10" s="16" customFormat="1" ht="15.75" x14ac:dyDescent="0.25">
      <c r="A89" s="70"/>
      <c r="B89" s="53"/>
      <c r="C89" s="58"/>
      <c r="D89" s="56"/>
      <c r="E89" s="57"/>
      <c r="F89" s="108"/>
      <c r="G89" s="116"/>
      <c r="H89" s="116"/>
      <c r="I89" s="101"/>
      <c r="J89" s="101"/>
    </row>
    <row r="90" spans="1:10" s="16" customFormat="1" ht="47.25" x14ac:dyDescent="0.25">
      <c r="A90" s="70" t="s">
        <v>129</v>
      </c>
      <c r="B90" s="53" t="s">
        <v>218</v>
      </c>
      <c r="C90" s="58" t="s">
        <v>44</v>
      </c>
      <c r="D90" s="56"/>
      <c r="E90" s="57"/>
      <c r="F90" s="108">
        <f>300-5-100-40-90</f>
        <v>65</v>
      </c>
      <c r="G90" s="116">
        <v>350</v>
      </c>
      <c r="H90" s="116">
        <v>350</v>
      </c>
      <c r="I90" s="101"/>
      <c r="J90" s="101"/>
    </row>
    <row r="91" spans="1:10" s="16" customFormat="1" ht="31.5" x14ac:dyDescent="0.25">
      <c r="A91" s="70" t="s">
        <v>130</v>
      </c>
      <c r="B91" s="53" t="s">
        <v>219</v>
      </c>
      <c r="C91" s="58" t="s">
        <v>44</v>
      </c>
      <c r="D91" s="56" t="s">
        <v>40</v>
      </c>
      <c r="E91" s="57" t="s">
        <v>43</v>
      </c>
      <c r="F91" s="108">
        <f>100-100</f>
        <v>0</v>
      </c>
      <c r="G91" s="116">
        <v>100</v>
      </c>
      <c r="H91" s="116">
        <v>100</v>
      </c>
      <c r="I91" s="101"/>
      <c r="J91" s="101"/>
    </row>
    <row r="92" spans="1:10" s="16" customFormat="1" ht="47.25" x14ac:dyDescent="0.25">
      <c r="A92" s="52" t="s">
        <v>221</v>
      </c>
      <c r="B92" s="53" t="s">
        <v>220</v>
      </c>
      <c r="C92" s="58"/>
      <c r="D92" s="56"/>
      <c r="E92" s="57"/>
      <c r="F92" s="108">
        <f>F93</f>
        <v>0</v>
      </c>
      <c r="G92" s="116">
        <f>G93</f>
        <v>4591.3</v>
      </c>
      <c r="H92" s="116">
        <f>H93</f>
        <v>0</v>
      </c>
      <c r="I92" s="101"/>
      <c r="J92" s="101"/>
    </row>
    <row r="93" spans="1:10" s="16" customFormat="1" ht="47.25" x14ac:dyDescent="0.25">
      <c r="A93" s="123" t="s">
        <v>266</v>
      </c>
      <c r="B93" s="53" t="s">
        <v>265</v>
      </c>
      <c r="C93" s="58"/>
      <c r="D93" s="56"/>
      <c r="E93" s="57"/>
      <c r="F93" s="108">
        <f t="shared" ref="F93:H94" si="12">F94</f>
        <v>0</v>
      </c>
      <c r="G93" s="116">
        <f t="shared" si="12"/>
        <v>4591.3</v>
      </c>
      <c r="H93" s="116">
        <f t="shared" si="12"/>
        <v>0</v>
      </c>
      <c r="I93" s="101"/>
      <c r="J93" s="101"/>
    </row>
    <row r="94" spans="1:10" s="16" customFormat="1" ht="31.5" x14ac:dyDescent="0.25">
      <c r="A94" s="70" t="s">
        <v>75</v>
      </c>
      <c r="B94" s="53" t="s">
        <v>265</v>
      </c>
      <c r="C94" s="58" t="s">
        <v>44</v>
      </c>
      <c r="D94" s="56"/>
      <c r="E94" s="57"/>
      <c r="F94" s="108">
        <f t="shared" si="12"/>
        <v>0</v>
      </c>
      <c r="G94" s="116">
        <f t="shared" si="12"/>
        <v>4591.3</v>
      </c>
      <c r="H94" s="116">
        <f t="shared" si="12"/>
        <v>0</v>
      </c>
      <c r="I94" s="101"/>
      <c r="J94" s="101"/>
    </row>
    <row r="95" spans="1:10" s="16" customFormat="1" ht="15.75" x14ac:dyDescent="0.25">
      <c r="A95" s="70" t="s">
        <v>69</v>
      </c>
      <c r="B95" s="53" t="s">
        <v>265</v>
      </c>
      <c r="C95" s="58" t="s">
        <v>44</v>
      </c>
      <c r="D95" s="56" t="s">
        <v>40</v>
      </c>
      <c r="E95" s="57" t="s">
        <v>43</v>
      </c>
      <c r="F95" s="108">
        <v>0</v>
      </c>
      <c r="G95" s="108">
        <f>3851.3+740</f>
        <v>4591.3</v>
      </c>
      <c r="H95" s="108">
        <v>0</v>
      </c>
      <c r="I95" s="101"/>
      <c r="J95" s="101"/>
    </row>
    <row r="96" spans="1:10" s="16" customFormat="1" ht="47.25" x14ac:dyDescent="0.25">
      <c r="A96" s="70" t="s">
        <v>224</v>
      </c>
      <c r="B96" s="53" t="s">
        <v>222</v>
      </c>
      <c r="C96" s="58"/>
      <c r="D96" s="56"/>
      <c r="E96" s="57"/>
      <c r="F96" s="108">
        <f>F97</f>
        <v>0</v>
      </c>
      <c r="G96" s="116">
        <f>G97</f>
        <v>450</v>
      </c>
      <c r="H96" s="116">
        <f>H97</f>
        <v>450</v>
      </c>
      <c r="I96" s="101"/>
      <c r="J96" s="101"/>
    </row>
    <row r="97" spans="1:10" s="16" customFormat="1" ht="31.5" x14ac:dyDescent="0.25">
      <c r="A97" s="70" t="s">
        <v>131</v>
      </c>
      <c r="B97" s="53" t="s">
        <v>223</v>
      </c>
      <c r="C97" s="58" t="s">
        <v>44</v>
      </c>
      <c r="D97" s="56" t="s">
        <v>40</v>
      </c>
      <c r="E97" s="57" t="s">
        <v>43</v>
      </c>
      <c r="F97" s="108">
        <f>200-200</f>
        <v>0</v>
      </c>
      <c r="G97" s="116">
        <v>450</v>
      </c>
      <c r="H97" s="116">
        <v>450</v>
      </c>
      <c r="I97" s="101"/>
      <c r="J97" s="101"/>
    </row>
    <row r="98" spans="1:10" s="16" customFormat="1" ht="83.25" customHeight="1" x14ac:dyDescent="0.25">
      <c r="A98" s="52" t="s">
        <v>150</v>
      </c>
      <c r="B98" s="59" t="s">
        <v>6</v>
      </c>
      <c r="C98" s="60"/>
      <c r="D98" s="60"/>
      <c r="E98" s="61"/>
      <c r="F98" s="107">
        <f>F99+F103</f>
        <v>2110.5</v>
      </c>
      <c r="G98" s="115">
        <f>G99+G103</f>
        <v>1954.9</v>
      </c>
      <c r="H98" s="115">
        <f>H99+H103</f>
        <v>2001.1</v>
      </c>
      <c r="I98" s="100"/>
      <c r="J98" s="100"/>
    </row>
    <row r="99" spans="1:10" s="16" customFormat="1" ht="34.5" customHeight="1" x14ac:dyDescent="0.25">
      <c r="A99" s="52" t="s">
        <v>226</v>
      </c>
      <c r="B99" s="53" t="s">
        <v>225</v>
      </c>
      <c r="C99" s="56"/>
      <c r="D99" s="56"/>
      <c r="E99" s="57"/>
      <c r="F99" s="108">
        <f t="shared" ref="F99:H101" si="13">F100</f>
        <v>1110.5</v>
      </c>
      <c r="G99" s="116">
        <f t="shared" si="13"/>
        <v>1154.9000000000001</v>
      </c>
      <c r="H99" s="116">
        <f t="shared" si="13"/>
        <v>1201.0999999999999</v>
      </c>
      <c r="I99" s="101"/>
      <c r="J99" s="101"/>
    </row>
    <row r="100" spans="1:10" s="16" customFormat="1" ht="28.5" customHeight="1" x14ac:dyDescent="0.25">
      <c r="A100" s="52" t="s">
        <v>92</v>
      </c>
      <c r="B100" s="53" t="s">
        <v>227</v>
      </c>
      <c r="C100" s="58"/>
      <c r="D100" s="56"/>
      <c r="E100" s="57"/>
      <c r="F100" s="108">
        <f t="shared" si="13"/>
        <v>1110.5</v>
      </c>
      <c r="G100" s="116">
        <f t="shared" si="13"/>
        <v>1154.9000000000001</v>
      </c>
      <c r="H100" s="116">
        <f t="shared" si="13"/>
        <v>1201.0999999999999</v>
      </c>
      <c r="I100" s="101"/>
      <c r="J100" s="101"/>
    </row>
    <row r="101" spans="1:10" s="16" customFormat="1" ht="15.75" x14ac:dyDescent="0.25">
      <c r="A101" s="70" t="s">
        <v>18</v>
      </c>
      <c r="B101" s="53" t="s">
        <v>227</v>
      </c>
      <c r="C101" s="58" t="s">
        <v>17</v>
      </c>
      <c r="D101" s="56"/>
      <c r="E101" s="57"/>
      <c r="F101" s="108">
        <f t="shared" si="13"/>
        <v>1110.5</v>
      </c>
      <c r="G101" s="116">
        <f t="shared" si="13"/>
        <v>1154.9000000000001</v>
      </c>
      <c r="H101" s="116">
        <f t="shared" si="13"/>
        <v>1201.0999999999999</v>
      </c>
      <c r="I101" s="101"/>
      <c r="J101" s="101"/>
    </row>
    <row r="102" spans="1:10" s="16" customFormat="1" ht="15.75" x14ac:dyDescent="0.25">
      <c r="A102" s="70" t="s">
        <v>120</v>
      </c>
      <c r="B102" s="53" t="s">
        <v>227</v>
      </c>
      <c r="C102" s="58" t="s">
        <v>17</v>
      </c>
      <c r="D102" s="56" t="s">
        <v>32</v>
      </c>
      <c r="E102" s="57" t="s">
        <v>52</v>
      </c>
      <c r="F102" s="108">
        <v>1110.5</v>
      </c>
      <c r="G102" s="116">
        <v>1154.9000000000001</v>
      </c>
      <c r="H102" s="116">
        <v>1201.0999999999999</v>
      </c>
      <c r="I102" s="101"/>
      <c r="J102" s="101"/>
    </row>
    <row r="103" spans="1:10" s="16" customFormat="1" ht="47.25" x14ac:dyDescent="0.25">
      <c r="A103" s="52" t="s">
        <v>228</v>
      </c>
      <c r="B103" s="53" t="s">
        <v>229</v>
      </c>
      <c r="C103" s="58"/>
      <c r="D103" s="56"/>
      <c r="E103" s="57"/>
      <c r="F103" s="108">
        <f t="shared" ref="F103:H104" si="14">F104</f>
        <v>1000</v>
      </c>
      <c r="G103" s="116">
        <f t="shared" si="14"/>
        <v>800</v>
      </c>
      <c r="H103" s="116">
        <f t="shared" si="14"/>
        <v>800</v>
      </c>
      <c r="I103" s="101"/>
      <c r="J103" s="101"/>
    </row>
    <row r="104" spans="1:10" s="16" customFormat="1" ht="31.5" x14ac:dyDescent="0.25">
      <c r="A104" s="70" t="s">
        <v>117</v>
      </c>
      <c r="B104" s="53" t="s">
        <v>230</v>
      </c>
      <c r="C104" s="58" t="s">
        <v>17</v>
      </c>
      <c r="D104" s="56"/>
      <c r="E104" s="57"/>
      <c r="F104" s="108">
        <f t="shared" si="14"/>
        <v>1000</v>
      </c>
      <c r="G104" s="116">
        <f t="shared" si="14"/>
        <v>800</v>
      </c>
      <c r="H104" s="116">
        <f t="shared" si="14"/>
        <v>800</v>
      </c>
      <c r="I104" s="101"/>
      <c r="J104" s="101"/>
    </row>
    <row r="105" spans="1:10" s="16" customFormat="1" ht="31.5" x14ac:dyDescent="0.25">
      <c r="A105" s="70" t="s">
        <v>142</v>
      </c>
      <c r="B105" s="53" t="s">
        <v>230</v>
      </c>
      <c r="C105" s="58" t="s">
        <v>17</v>
      </c>
      <c r="D105" s="56" t="s">
        <v>32</v>
      </c>
      <c r="E105" s="57" t="s">
        <v>54</v>
      </c>
      <c r="F105" s="108">
        <v>1000</v>
      </c>
      <c r="G105" s="116">
        <v>800</v>
      </c>
      <c r="H105" s="116">
        <v>800</v>
      </c>
      <c r="I105" s="101"/>
      <c r="J105" s="101"/>
    </row>
    <row r="106" spans="1:10" s="16" customFormat="1" ht="79.5" customHeight="1" x14ac:dyDescent="0.25">
      <c r="A106" s="62" t="s">
        <v>151</v>
      </c>
      <c r="B106" s="71" t="s">
        <v>7</v>
      </c>
      <c r="C106" s="72"/>
      <c r="D106" s="72"/>
      <c r="E106" s="73"/>
      <c r="F106" s="109">
        <f>F107+F113</f>
        <v>21966.400000000001</v>
      </c>
      <c r="G106" s="117">
        <f>G107+G113</f>
        <v>441.1</v>
      </c>
      <c r="H106" s="117">
        <f>H107</f>
        <v>837</v>
      </c>
      <c r="I106" s="102"/>
      <c r="J106" s="102"/>
    </row>
    <row r="107" spans="1:10" s="16" customFormat="1" ht="36.75" customHeight="1" x14ac:dyDescent="0.25">
      <c r="A107" s="62" t="s">
        <v>232</v>
      </c>
      <c r="B107" s="53" t="s">
        <v>231</v>
      </c>
      <c r="C107" s="72"/>
      <c r="D107" s="72"/>
      <c r="E107" s="73"/>
      <c r="F107" s="110">
        <f>F109+F110+F111+F112</f>
        <v>21688.400000000001</v>
      </c>
      <c r="G107" s="110">
        <f>G109+G110+G111+G112</f>
        <v>441.1</v>
      </c>
      <c r="H107" s="110">
        <f>H109+H110+H111+H112</f>
        <v>837</v>
      </c>
      <c r="I107" s="103"/>
      <c r="J107" s="103"/>
    </row>
    <row r="108" spans="1:10" s="15" customFormat="1" ht="33" customHeight="1" x14ac:dyDescent="0.25">
      <c r="A108" s="70" t="s">
        <v>72</v>
      </c>
      <c r="B108" s="53" t="s">
        <v>233</v>
      </c>
      <c r="C108" s="79">
        <v>240</v>
      </c>
      <c r="D108" s="63"/>
      <c r="E108" s="64"/>
      <c r="F108" s="108">
        <f>F109</f>
        <v>358.5</v>
      </c>
      <c r="G108" s="116">
        <f>G109</f>
        <v>0</v>
      </c>
      <c r="H108" s="116">
        <f>H109</f>
        <v>717</v>
      </c>
      <c r="I108" s="101"/>
      <c r="J108" s="101"/>
    </row>
    <row r="109" spans="1:10" s="15" customFormat="1" ht="34.5" customHeight="1" x14ac:dyDescent="0.25">
      <c r="A109" s="62" t="s">
        <v>132</v>
      </c>
      <c r="B109" s="53" t="s">
        <v>233</v>
      </c>
      <c r="C109" s="79">
        <v>240</v>
      </c>
      <c r="D109" s="80" t="s">
        <v>41</v>
      </c>
      <c r="E109" s="81" t="s">
        <v>53</v>
      </c>
      <c r="F109" s="108">
        <f>663-304.5</f>
        <v>358.5</v>
      </c>
      <c r="G109" s="116">
        <v>0</v>
      </c>
      <c r="H109" s="116">
        <v>717</v>
      </c>
      <c r="I109" s="101"/>
      <c r="J109" s="101"/>
    </row>
    <row r="110" spans="1:10" s="15" customFormat="1" ht="39" customHeight="1" x14ac:dyDescent="0.25">
      <c r="A110" s="95" t="s">
        <v>237</v>
      </c>
      <c r="B110" s="53" t="s">
        <v>234</v>
      </c>
      <c r="C110" s="56" t="s">
        <v>71</v>
      </c>
      <c r="D110" s="56"/>
      <c r="E110" s="57"/>
      <c r="F110" s="108">
        <f>122-122</f>
        <v>0</v>
      </c>
      <c r="G110" s="116">
        <v>185.3</v>
      </c>
      <c r="H110" s="116">
        <v>0</v>
      </c>
      <c r="I110" s="101"/>
      <c r="J110" s="101"/>
    </row>
    <row r="111" spans="1:10" s="15" customFormat="1" ht="32.25" customHeight="1" x14ac:dyDescent="0.25">
      <c r="A111" s="70" t="s">
        <v>238</v>
      </c>
      <c r="B111" s="53" t="s">
        <v>235</v>
      </c>
      <c r="C111" s="56" t="s">
        <v>71</v>
      </c>
      <c r="D111" s="56"/>
      <c r="E111" s="57"/>
      <c r="F111" s="108">
        <f>64-64+426.7+9792.4+11113.4-2.6</f>
        <v>21329.9</v>
      </c>
      <c r="G111" s="116">
        <v>145.80000000000001</v>
      </c>
      <c r="H111" s="116">
        <v>0</v>
      </c>
      <c r="I111" s="101"/>
      <c r="J111" s="101"/>
    </row>
    <row r="112" spans="1:10" s="15" customFormat="1" ht="15.75" x14ac:dyDescent="0.25">
      <c r="A112" s="76" t="s">
        <v>65</v>
      </c>
      <c r="B112" s="53" t="s">
        <v>236</v>
      </c>
      <c r="C112" s="56" t="s">
        <v>71</v>
      </c>
      <c r="D112" s="56" t="s">
        <v>41</v>
      </c>
      <c r="E112" s="57" t="s">
        <v>53</v>
      </c>
      <c r="F112" s="108">
        <f>100-100</f>
        <v>0</v>
      </c>
      <c r="G112" s="116">
        <v>110</v>
      </c>
      <c r="H112" s="116">
        <v>120</v>
      </c>
      <c r="I112" s="101"/>
      <c r="J112" s="101"/>
    </row>
    <row r="113" spans="1:10" s="15" customFormat="1" ht="36.75" customHeight="1" x14ac:dyDescent="0.25">
      <c r="A113" s="119" t="s">
        <v>242</v>
      </c>
      <c r="B113" s="53" t="s">
        <v>239</v>
      </c>
      <c r="C113" s="56"/>
      <c r="D113" s="56"/>
      <c r="E113" s="57"/>
      <c r="F113" s="108">
        <f>F114+F115</f>
        <v>278</v>
      </c>
      <c r="G113" s="116">
        <f>G114+G115</f>
        <v>0</v>
      </c>
      <c r="H113" s="116">
        <v>0</v>
      </c>
      <c r="I113" s="101"/>
      <c r="J113" s="101"/>
    </row>
    <row r="114" spans="1:10" s="15" customFormat="1" ht="36.75" customHeight="1" x14ac:dyDescent="0.25">
      <c r="A114" s="119" t="s">
        <v>156</v>
      </c>
      <c r="B114" s="53" t="s">
        <v>240</v>
      </c>
      <c r="C114" s="56" t="s">
        <v>71</v>
      </c>
      <c r="D114" s="56" t="s">
        <v>42</v>
      </c>
      <c r="E114" s="57" t="s">
        <v>52</v>
      </c>
      <c r="F114" s="108">
        <v>0</v>
      </c>
      <c r="G114" s="116">
        <v>0</v>
      </c>
      <c r="H114" s="116">
        <v>0</v>
      </c>
      <c r="I114" s="101"/>
      <c r="J114" s="101"/>
    </row>
    <row r="115" spans="1:10" s="15" customFormat="1" ht="36.75" customHeight="1" x14ac:dyDescent="0.25">
      <c r="A115" s="119" t="s">
        <v>155</v>
      </c>
      <c r="B115" s="53" t="s">
        <v>241</v>
      </c>
      <c r="C115" s="56" t="s">
        <v>44</v>
      </c>
      <c r="D115" s="56" t="s">
        <v>42</v>
      </c>
      <c r="E115" s="57" t="s">
        <v>52</v>
      </c>
      <c r="F115" s="108">
        <f>50+591+40-426.7+23.7</f>
        <v>278</v>
      </c>
      <c r="G115" s="116">
        <v>0</v>
      </c>
      <c r="H115" s="116">
        <v>0</v>
      </c>
      <c r="I115" s="101"/>
      <c r="J115" s="101"/>
    </row>
    <row r="116" spans="1:10" s="15" customFormat="1" ht="112.5" customHeight="1" x14ac:dyDescent="0.25">
      <c r="A116" s="65" t="s">
        <v>141</v>
      </c>
      <c r="B116" s="59" t="s">
        <v>8</v>
      </c>
      <c r="C116" s="56"/>
      <c r="D116" s="56"/>
      <c r="E116" s="57"/>
      <c r="F116" s="107">
        <f>F117+F124</f>
        <v>337.2</v>
      </c>
      <c r="G116" s="115">
        <f>G117+G124</f>
        <v>690</v>
      </c>
      <c r="H116" s="115">
        <f>H117+H124</f>
        <v>709.6</v>
      </c>
      <c r="I116" s="100"/>
      <c r="J116" s="100"/>
    </row>
    <row r="117" spans="1:10" s="15" customFormat="1" ht="48" customHeight="1" x14ac:dyDescent="0.25">
      <c r="A117" s="65" t="s">
        <v>244</v>
      </c>
      <c r="B117" s="53" t="s">
        <v>243</v>
      </c>
      <c r="C117" s="56"/>
      <c r="D117" s="56"/>
      <c r="E117" s="57"/>
      <c r="F117" s="108">
        <f>F118+F121</f>
        <v>120</v>
      </c>
      <c r="G117" s="116">
        <f>G118+G121</f>
        <v>200</v>
      </c>
      <c r="H117" s="116">
        <f>H118+H121</f>
        <v>200</v>
      </c>
      <c r="I117" s="101"/>
      <c r="J117" s="101"/>
    </row>
    <row r="118" spans="1:10" s="15" customFormat="1" ht="28.5" customHeight="1" x14ac:dyDescent="0.25">
      <c r="A118" s="65" t="s">
        <v>9</v>
      </c>
      <c r="B118" s="53" t="s">
        <v>245</v>
      </c>
      <c r="C118" s="56"/>
      <c r="D118" s="56"/>
      <c r="E118" s="57"/>
      <c r="F118" s="108">
        <f t="shared" ref="F118:H119" si="15">F119</f>
        <v>120</v>
      </c>
      <c r="G118" s="116">
        <f t="shared" si="15"/>
        <v>170</v>
      </c>
      <c r="H118" s="116">
        <f t="shared" si="15"/>
        <v>170</v>
      </c>
      <c r="I118" s="101"/>
      <c r="J118" s="101"/>
    </row>
    <row r="119" spans="1:10" ht="31.5" x14ac:dyDescent="0.25">
      <c r="A119" s="70" t="s">
        <v>72</v>
      </c>
      <c r="B119" s="53" t="s">
        <v>245</v>
      </c>
      <c r="C119" s="58" t="s">
        <v>44</v>
      </c>
      <c r="D119" s="58"/>
      <c r="E119" s="66"/>
      <c r="F119" s="108">
        <f t="shared" si="15"/>
        <v>120</v>
      </c>
      <c r="G119" s="116">
        <f t="shared" si="15"/>
        <v>170</v>
      </c>
      <c r="H119" s="116">
        <f t="shared" si="15"/>
        <v>170</v>
      </c>
      <c r="I119" s="101"/>
      <c r="J119" s="101"/>
    </row>
    <row r="120" spans="1:10" s="15" customFormat="1" ht="31.5" x14ac:dyDescent="0.25">
      <c r="A120" s="77" t="s">
        <v>37</v>
      </c>
      <c r="B120" s="53" t="s">
        <v>245</v>
      </c>
      <c r="C120" s="58" t="s">
        <v>44</v>
      </c>
      <c r="D120" s="58" t="s">
        <v>54</v>
      </c>
      <c r="E120" s="66" t="s">
        <v>32</v>
      </c>
      <c r="F120" s="108">
        <f>170-30-20</f>
        <v>120</v>
      </c>
      <c r="G120" s="116">
        <v>170</v>
      </c>
      <c r="H120" s="116">
        <v>170</v>
      </c>
      <c r="I120" s="101"/>
      <c r="J120" s="101"/>
    </row>
    <row r="121" spans="1:10" s="15" customFormat="1" ht="37.5" customHeight="1" x14ac:dyDescent="0.25">
      <c r="A121" s="65" t="s">
        <v>94</v>
      </c>
      <c r="B121" s="53" t="s">
        <v>246</v>
      </c>
      <c r="C121" s="58"/>
      <c r="D121" s="58"/>
      <c r="E121" s="66"/>
      <c r="F121" s="108">
        <f t="shared" ref="F121:H122" si="16">F122</f>
        <v>0</v>
      </c>
      <c r="G121" s="116">
        <f t="shared" si="16"/>
        <v>30</v>
      </c>
      <c r="H121" s="116">
        <f t="shared" si="16"/>
        <v>30</v>
      </c>
      <c r="I121" s="101"/>
      <c r="J121" s="101"/>
    </row>
    <row r="122" spans="1:10" s="15" customFormat="1" ht="31.5" x14ac:dyDescent="0.25">
      <c r="A122" s="70" t="s">
        <v>72</v>
      </c>
      <c r="B122" s="53" t="s">
        <v>246</v>
      </c>
      <c r="C122" s="58" t="s">
        <v>44</v>
      </c>
      <c r="D122" s="58"/>
      <c r="E122" s="66"/>
      <c r="F122" s="108">
        <f t="shared" si="16"/>
        <v>0</v>
      </c>
      <c r="G122" s="116">
        <f t="shared" si="16"/>
        <v>30</v>
      </c>
      <c r="H122" s="116">
        <f t="shared" si="16"/>
        <v>30</v>
      </c>
      <c r="I122" s="101"/>
      <c r="J122" s="101"/>
    </row>
    <row r="123" spans="1:10" s="15" customFormat="1" ht="31.5" x14ac:dyDescent="0.25">
      <c r="A123" s="77" t="s">
        <v>37</v>
      </c>
      <c r="B123" s="53" t="s">
        <v>246</v>
      </c>
      <c r="C123" s="58" t="s">
        <v>44</v>
      </c>
      <c r="D123" s="58" t="s">
        <v>54</v>
      </c>
      <c r="E123" s="66" t="s">
        <v>32</v>
      </c>
      <c r="F123" s="108">
        <f>30-30</f>
        <v>0</v>
      </c>
      <c r="G123" s="116">
        <v>30</v>
      </c>
      <c r="H123" s="116">
        <v>30</v>
      </c>
      <c r="I123" s="101"/>
      <c r="J123" s="101"/>
    </row>
    <row r="124" spans="1:10" s="15" customFormat="1" ht="47.25" x14ac:dyDescent="0.25">
      <c r="A124" s="65" t="s">
        <v>248</v>
      </c>
      <c r="B124" s="53" t="s">
        <v>247</v>
      </c>
      <c r="C124" s="58"/>
      <c r="D124" s="58"/>
      <c r="E124" s="66"/>
      <c r="F124" s="108">
        <f>F125+F128</f>
        <v>217.2</v>
      </c>
      <c r="G124" s="116">
        <f>G125+G128</f>
        <v>490</v>
      </c>
      <c r="H124" s="116">
        <f>H125+H128</f>
        <v>509.6</v>
      </c>
      <c r="I124" s="101"/>
      <c r="J124" s="101"/>
    </row>
    <row r="125" spans="1:10" s="15" customFormat="1" ht="39.75" customHeight="1" x14ac:dyDescent="0.25">
      <c r="A125" s="65" t="s">
        <v>10</v>
      </c>
      <c r="B125" s="53" t="s">
        <v>249</v>
      </c>
      <c r="C125" s="58"/>
      <c r="D125" s="58"/>
      <c r="E125" s="66"/>
      <c r="F125" s="108">
        <f t="shared" ref="F125:H126" si="17">F126</f>
        <v>156</v>
      </c>
      <c r="G125" s="116">
        <f t="shared" si="17"/>
        <v>166.4</v>
      </c>
      <c r="H125" s="116">
        <f t="shared" si="17"/>
        <v>173</v>
      </c>
      <c r="I125" s="101"/>
      <c r="J125" s="101"/>
    </row>
    <row r="126" spans="1:10" s="15" customFormat="1" ht="31.5" x14ac:dyDescent="0.25">
      <c r="A126" s="70" t="s">
        <v>75</v>
      </c>
      <c r="B126" s="53" t="s">
        <v>249</v>
      </c>
      <c r="C126" s="58" t="s">
        <v>44</v>
      </c>
      <c r="D126" s="58"/>
      <c r="E126" s="66"/>
      <c r="F126" s="108">
        <f t="shared" si="17"/>
        <v>156</v>
      </c>
      <c r="G126" s="116">
        <f t="shared" si="17"/>
        <v>166.4</v>
      </c>
      <c r="H126" s="116">
        <f t="shared" si="17"/>
        <v>173</v>
      </c>
      <c r="I126" s="101"/>
      <c r="J126" s="101"/>
    </row>
    <row r="127" spans="1:10" s="15" customFormat="1" ht="36" customHeight="1" x14ac:dyDescent="0.25">
      <c r="A127" s="77" t="s">
        <v>170</v>
      </c>
      <c r="B127" s="53" t="s">
        <v>249</v>
      </c>
      <c r="C127" s="58" t="s">
        <v>44</v>
      </c>
      <c r="D127" s="58" t="s">
        <v>54</v>
      </c>
      <c r="E127" s="66" t="s">
        <v>32</v>
      </c>
      <c r="F127" s="108">
        <f>160-4</f>
        <v>156</v>
      </c>
      <c r="G127" s="116">
        <v>166.4</v>
      </c>
      <c r="H127" s="116">
        <v>173</v>
      </c>
      <c r="I127" s="101"/>
      <c r="J127" s="101"/>
    </row>
    <row r="128" spans="1:10" s="15" customFormat="1" ht="33.75" customHeight="1" x14ac:dyDescent="0.25">
      <c r="A128" s="65" t="s">
        <v>11</v>
      </c>
      <c r="B128" s="53" t="s">
        <v>250</v>
      </c>
      <c r="C128" s="58"/>
      <c r="D128" s="58"/>
      <c r="E128" s="66"/>
      <c r="F128" s="108">
        <f t="shared" ref="F128:H129" si="18">F129</f>
        <v>61.199999999999989</v>
      </c>
      <c r="G128" s="116">
        <f t="shared" si="18"/>
        <v>323.60000000000002</v>
      </c>
      <c r="H128" s="116">
        <f t="shared" si="18"/>
        <v>336.6</v>
      </c>
      <c r="I128" s="101"/>
      <c r="J128" s="101"/>
    </row>
    <row r="129" spans="1:10" s="15" customFormat="1" ht="31.5" x14ac:dyDescent="0.25">
      <c r="A129" s="70" t="s">
        <v>75</v>
      </c>
      <c r="B129" s="53" t="s">
        <v>250</v>
      </c>
      <c r="C129" s="58" t="s">
        <v>44</v>
      </c>
      <c r="D129" s="58"/>
      <c r="E129" s="66"/>
      <c r="F129" s="108">
        <f t="shared" si="18"/>
        <v>61.199999999999989</v>
      </c>
      <c r="G129" s="116">
        <f t="shared" si="18"/>
        <v>323.60000000000002</v>
      </c>
      <c r="H129" s="116">
        <f t="shared" si="18"/>
        <v>336.6</v>
      </c>
      <c r="I129" s="101"/>
      <c r="J129" s="101"/>
    </row>
    <row r="130" spans="1:10" s="15" customFormat="1" ht="31.5" x14ac:dyDescent="0.25">
      <c r="A130" s="77" t="s">
        <v>37</v>
      </c>
      <c r="B130" s="53" t="s">
        <v>250</v>
      </c>
      <c r="C130" s="58" t="s">
        <v>44</v>
      </c>
      <c r="D130" s="58" t="s">
        <v>54</v>
      </c>
      <c r="E130" s="66" t="s">
        <v>32</v>
      </c>
      <c r="F130" s="108">
        <f>311.2-250</f>
        <v>61.199999999999989</v>
      </c>
      <c r="G130" s="116">
        <v>323.60000000000002</v>
      </c>
      <c r="H130" s="116">
        <v>336.6</v>
      </c>
      <c r="I130" s="101"/>
      <c r="J130" s="101"/>
    </row>
    <row r="131" spans="1:10" s="15" customFormat="1" ht="96.75" customHeight="1" x14ac:dyDescent="0.25">
      <c r="A131" s="65" t="s">
        <v>152</v>
      </c>
      <c r="B131" s="59" t="s">
        <v>12</v>
      </c>
      <c r="C131" s="58"/>
      <c r="D131" s="58"/>
      <c r="E131" s="66"/>
      <c r="F131" s="108">
        <f>F132+F138+F140</f>
        <v>3572.6</v>
      </c>
      <c r="G131" s="108">
        <f>G132+G138+G140</f>
        <v>0</v>
      </c>
      <c r="H131" s="108">
        <f>H132+H138+H140</f>
        <v>0</v>
      </c>
      <c r="I131" s="101"/>
      <c r="J131" s="101"/>
    </row>
    <row r="132" spans="1:10" s="15" customFormat="1" ht="82.5" customHeight="1" x14ac:dyDescent="0.25">
      <c r="A132" s="84" t="s">
        <v>251</v>
      </c>
      <c r="B132" s="59" t="s">
        <v>252</v>
      </c>
      <c r="C132" s="58"/>
      <c r="D132" s="58"/>
      <c r="E132" s="66"/>
      <c r="F132" s="108">
        <f>F133+F136</f>
        <v>100</v>
      </c>
      <c r="G132" s="108">
        <f>G133+G136</f>
        <v>0</v>
      </c>
      <c r="H132" s="108">
        <f>H133+H136</f>
        <v>0</v>
      </c>
      <c r="I132" s="101"/>
      <c r="J132" s="101"/>
    </row>
    <row r="133" spans="1:10" s="15" customFormat="1" ht="31.5" x14ac:dyDescent="0.2">
      <c r="A133" s="86" t="s">
        <v>13</v>
      </c>
      <c r="B133" s="83" t="s">
        <v>253</v>
      </c>
      <c r="C133" s="58"/>
      <c r="D133" s="58"/>
      <c r="E133" s="66"/>
      <c r="F133" s="108">
        <f t="shared" ref="F133:H134" si="19">F134</f>
        <v>85</v>
      </c>
      <c r="G133" s="116">
        <f t="shared" si="19"/>
        <v>0</v>
      </c>
      <c r="H133" s="116">
        <f t="shared" si="19"/>
        <v>0</v>
      </c>
      <c r="I133" s="101"/>
      <c r="J133" s="101"/>
    </row>
    <row r="134" spans="1:10" s="15" customFormat="1" ht="31.5" x14ac:dyDescent="0.25">
      <c r="A134" s="85" t="s">
        <v>75</v>
      </c>
      <c r="B134" s="53" t="s">
        <v>253</v>
      </c>
      <c r="C134" s="58" t="s">
        <v>44</v>
      </c>
      <c r="D134" s="58"/>
      <c r="E134" s="66"/>
      <c r="F134" s="108">
        <f t="shared" si="19"/>
        <v>85</v>
      </c>
      <c r="G134" s="116">
        <f t="shared" si="19"/>
        <v>0</v>
      </c>
      <c r="H134" s="116">
        <f t="shared" si="19"/>
        <v>0</v>
      </c>
      <c r="I134" s="101"/>
      <c r="J134" s="101"/>
    </row>
    <row r="135" spans="1:10" s="15" customFormat="1" ht="15.75" x14ac:dyDescent="0.25">
      <c r="A135" s="77" t="s">
        <v>50</v>
      </c>
      <c r="B135" s="53" t="s">
        <v>253</v>
      </c>
      <c r="C135" s="58" t="s">
        <v>20</v>
      </c>
      <c r="D135" s="58" t="s">
        <v>52</v>
      </c>
      <c r="E135" s="66" t="s">
        <v>29</v>
      </c>
      <c r="F135" s="108">
        <v>85</v>
      </c>
      <c r="G135" s="116">
        <v>0</v>
      </c>
      <c r="H135" s="116">
        <v>0</v>
      </c>
      <c r="I135" s="101"/>
      <c r="J135" s="101"/>
    </row>
    <row r="136" spans="1:10" s="15" customFormat="1" ht="31.5" x14ac:dyDescent="0.25">
      <c r="A136" s="77" t="s">
        <v>133</v>
      </c>
      <c r="B136" s="53" t="s">
        <v>254</v>
      </c>
      <c r="C136" s="58"/>
      <c r="D136" s="58"/>
      <c r="E136" s="66"/>
      <c r="F136" s="108">
        <f>F137</f>
        <v>15</v>
      </c>
      <c r="G136" s="116">
        <f>G137</f>
        <v>0</v>
      </c>
      <c r="H136" s="116">
        <f>H137</f>
        <v>0</v>
      </c>
      <c r="I136" s="101"/>
      <c r="J136" s="101"/>
    </row>
    <row r="137" spans="1:10" s="15" customFormat="1" ht="31.5" x14ac:dyDescent="0.25">
      <c r="A137" s="85" t="s">
        <v>75</v>
      </c>
      <c r="B137" s="53" t="s">
        <v>254</v>
      </c>
      <c r="C137" s="58" t="s">
        <v>20</v>
      </c>
      <c r="D137" s="58" t="s">
        <v>52</v>
      </c>
      <c r="E137" s="66" t="s">
        <v>29</v>
      </c>
      <c r="F137" s="108">
        <v>15</v>
      </c>
      <c r="G137" s="116">
        <v>0</v>
      </c>
      <c r="H137" s="116">
        <v>0</v>
      </c>
      <c r="I137" s="101"/>
      <c r="J137" s="101"/>
    </row>
    <row r="138" spans="1:10" s="15" customFormat="1" ht="60" customHeight="1" x14ac:dyDescent="0.25">
      <c r="A138" s="77" t="s">
        <v>255</v>
      </c>
      <c r="B138" s="53" t="s">
        <v>256</v>
      </c>
      <c r="C138" s="58"/>
      <c r="D138" s="58"/>
      <c r="E138" s="66"/>
      <c r="F138" s="108">
        <f>F139</f>
        <v>2201.6</v>
      </c>
      <c r="G138" s="116">
        <f>G139</f>
        <v>0</v>
      </c>
      <c r="H138" s="116">
        <f>H139</f>
        <v>0</v>
      </c>
      <c r="I138" s="101"/>
      <c r="J138" s="101"/>
    </row>
    <row r="139" spans="1:10" s="15" customFormat="1" ht="46.5" customHeight="1" x14ac:dyDescent="0.25">
      <c r="A139" s="65" t="s">
        <v>144</v>
      </c>
      <c r="B139" s="53" t="s">
        <v>257</v>
      </c>
      <c r="C139" s="58" t="s">
        <v>44</v>
      </c>
      <c r="D139" s="58" t="s">
        <v>40</v>
      </c>
      <c r="E139" s="66" t="s">
        <v>43</v>
      </c>
      <c r="F139" s="108">
        <v>2201.6</v>
      </c>
      <c r="G139" s="116">
        <v>0</v>
      </c>
      <c r="H139" s="116">
        <v>0</v>
      </c>
      <c r="I139" s="101"/>
      <c r="J139" s="101"/>
    </row>
    <row r="140" spans="1:10" s="15" customFormat="1" ht="78.75" x14ac:dyDescent="0.25">
      <c r="A140" s="70" t="s">
        <v>258</v>
      </c>
      <c r="B140" s="53" t="s">
        <v>259</v>
      </c>
      <c r="C140" s="58" t="s">
        <v>44</v>
      </c>
      <c r="D140" s="58"/>
      <c r="E140" s="66"/>
      <c r="F140" s="108">
        <f>F141</f>
        <v>1271</v>
      </c>
      <c r="G140" s="116">
        <f>G141</f>
        <v>0</v>
      </c>
      <c r="H140" s="116">
        <f>H141</f>
        <v>0</v>
      </c>
      <c r="I140" s="101"/>
      <c r="J140" s="101"/>
    </row>
    <row r="141" spans="1:10" s="15" customFormat="1" ht="82.5" customHeight="1" x14ac:dyDescent="0.25">
      <c r="A141" s="65" t="s">
        <v>138</v>
      </c>
      <c r="B141" s="53" t="s">
        <v>260</v>
      </c>
      <c r="C141" s="58" t="s">
        <v>44</v>
      </c>
      <c r="D141" s="58" t="s">
        <v>41</v>
      </c>
      <c r="E141" s="66" t="s">
        <v>54</v>
      </c>
      <c r="F141" s="108">
        <v>1271</v>
      </c>
      <c r="G141" s="116">
        <v>0</v>
      </c>
      <c r="H141" s="116">
        <v>0</v>
      </c>
      <c r="I141" s="101"/>
      <c r="J141" s="101"/>
    </row>
    <row r="142" spans="1:10" s="15" customFormat="1" ht="120" customHeight="1" x14ac:dyDescent="0.25">
      <c r="A142" s="120" t="s">
        <v>157</v>
      </c>
      <c r="B142" s="59" t="s">
        <v>158</v>
      </c>
      <c r="C142" s="58"/>
      <c r="D142" s="58"/>
      <c r="E142" s="66"/>
      <c r="F142" s="108">
        <f>F144</f>
        <v>0</v>
      </c>
      <c r="G142" s="116">
        <f>G144+G143</f>
        <v>19383.900000000001</v>
      </c>
      <c r="H142" s="116">
        <f>H144</f>
        <v>0</v>
      </c>
      <c r="I142" s="101"/>
      <c r="J142" s="101"/>
    </row>
    <row r="143" spans="1:10" s="15" customFormat="1" ht="33.75" customHeight="1" x14ac:dyDescent="0.25">
      <c r="A143" s="120" t="s">
        <v>279</v>
      </c>
      <c r="B143" s="59" t="s">
        <v>278</v>
      </c>
      <c r="C143" s="58" t="s">
        <v>44</v>
      </c>
      <c r="D143" s="58" t="s">
        <v>41</v>
      </c>
      <c r="E143" s="66" t="s">
        <v>54</v>
      </c>
      <c r="F143" s="108">
        <v>0</v>
      </c>
      <c r="G143" s="116">
        <f>8000+3965.6</f>
        <v>11965.6</v>
      </c>
      <c r="H143" s="116"/>
      <c r="I143" s="101"/>
      <c r="J143" s="101"/>
    </row>
    <row r="144" spans="1:10" s="15" customFormat="1" ht="48" customHeight="1" x14ac:dyDescent="0.25">
      <c r="A144" s="123" t="s">
        <v>261</v>
      </c>
      <c r="B144" s="53" t="s">
        <v>262</v>
      </c>
      <c r="C144" s="58"/>
      <c r="D144" s="58"/>
      <c r="E144" s="66"/>
      <c r="F144" s="108">
        <f>F145</f>
        <v>0</v>
      </c>
      <c r="G144" s="116">
        <f>G145</f>
        <v>7418.2999999999993</v>
      </c>
      <c r="H144" s="116">
        <f>H145</f>
        <v>0</v>
      </c>
      <c r="I144" s="101"/>
      <c r="J144" s="101"/>
    </row>
    <row r="145" spans="1:10" s="15" customFormat="1" ht="54" customHeight="1" x14ac:dyDescent="0.25">
      <c r="A145" s="123" t="s">
        <v>263</v>
      </c>
      <c r="B145" s="53" t="s">
        <v>264</v>
      </c>
      <c r="C145" s="58" t="s">
        <v>44</v>
      </c>
      <c r="D145" s="58" t="s">
        <v>41</v>
      </c>
      <c r="E145" s="66" t="s">
        <v>54</v>
      </c>
      <c r="F145" s="108">
        <v>0</v>
      </c>
      <c r="G145" s="116">
        <f>6231.4+1186.9</f>
        <v>7418.2999999999993</v>
      </c>
      <c r="H145" s="116">
        <v>0</v>
      </c>
      <c r="I145" s="101"/>
      <c r="J145" s="101"/>
    </row>
    <row r="146" spans="1:10" s="35" customFormat="1" ht="33" customHeight="1" x14ac:dyDescent="0.25">
      <c r="A146" s="78" t="s">
        <v>66</v>
      </c>
      <c r="B146" s="71" t="s">
        <v>14</v>
      </c>
      <c r="C146" s="72"/>
      <c r="D146" s="72"/>
      <c r="E146" s="73"/>
      <c r="F146" s="109">
        <f>F147</f>
        <v>20690.3</v>
      </c>
      <c r="G146" s="117">
        <f>G147</f>
        <v>17458.400000000001</v>
      </c>
      <c r="H146" s="117">
        <f>H147</f>
        <v>18927.900000000001</v>
      </c>
      <c r="I146" s="102"/>
      <c r="J146" s="102"/>
    </row>
    <row r="147" spans="1:10" s="15" customFormat="1" ht="31.5" customHeight="1" x14ac:dyDescent="0.25">
      <c r="A147" s="70" t="s">
        <v>67</v>
      </c>
      <c r="B147" s="53" t="s">
        <v>15</v>
      </c>
      <c r="C147" s="56"/>
      <c r="D147" s="56"/>
      <c r="E147" s="57"/>
      <c r="F147" s="108">
        <f>F148+F151+F164+F172+F176+F181+F161</f>
        <v>20690.3</v>
      </c>
      <c r="G147" s="116">
        <f>G148+G151+G164+G172+G176+G181+G161</f>
        <v>17458.400000000001</v>
      </c>
      <c r="H147" s="116">
        <f>H148+H151+H164+H172+H176+H181+H161</f>
        <v>18927.900000000001</v>
      </c>
      <c r="I147" s="101"/>
      <c r="J147" s="101"/>
    </row>
    <row r="148" spans="1:10" s="15" customFormat="1" ht="31.5" x14ac:dyDescent="0.25">
      <c r="A148" s="70" t="s">
        <v>56</v>
      </c>
      <c r="B148" s="53" t="s">
        <v>95</v>
      </c>
      <c r="C148" s="56"/>
      <c r="D148" s="56"/>
      <c r="E148" s="57"/>
      <c r="F148" s="108">
        <f t="shared" ref="F148:H149" si="20">F149</f>
        <v>1921.6</v>
      </c>
      <c r="G148" s="116">
        <f t="shared" si="20"/>
        <v>1967.2</v>
      </c>
      <c r="H148" s="116">
        <f t="shared" si="20"/>
        <v>2046</v>
      </c>
      <c r="I148" s="101"/>
      <c r="J148" s="101"/>
    </row>
    <row r="149" spans="1:10" s="15" customFormat="1" ht="31.5" x14ac:dyDescent="0.25">
      <c r="A149" s="70" t="s">
        <v>73</v>
      </c>
      <c r="B149" s="53" t="s">
        <v>95</v>
      </c>
      <c r="C149" s="56" t="s">
        <v>20</v>
      </c>
      <c r="D149" s="56"/>
      <c r="E149" s="57"/>
      <c r="F149" s="108">
        <f t="shared" si="20"/>
        <v>1921.6</v>
      </c>
      <c r="G149" s="116">
        <f t="shared" si="20"/>
        <v>1967.2</v>
      </c>
      <c r="H149" s="116">
        <f t="shared" si="20"/>
        <v>2046</v>
      </c>
      <c r="I149" s="101"/>
      <c r="J149" s="101"/>
    </row>
    <row r="150" spans="1:10" s="15" customFormat="1" ht="13.5" customHeight="1" x14ac:dyDescent="0.25">
      <c r="A150" s="70" t="s">
        <v>68</v>
      </c>
      <c r="B150" s="53" t="s">
        <v>95</v>
      </c>
      <c r="C150" s="56" t="s">
        <v>20</v>
      </c>
      <c r="D150" s="56" t="s">
        <v>52</v>
      </c>
      <c r="E150" s="57" t="s">
        <v>40</v>
      </c>
      <c r="F150" s="108">
        <f>1891.6+70-40</f>
        <v>1921.6</v>
      </c>
      <c r="G150" s="116">
        <v>1967.2</v>
      </c>
      <c r="H150" s="116">
        <v>2046</v>
      </c>
      <c r="I150" s="101"/>
      <c r="J150" s="101"/>
    </row>
    <row r="151" spans="1:10" s="15" customFormat="1" ht="33" customHeight="1" x14ac:dyDescent="0.25">
      <c r="A151" s="70" t="s">
        <v>55</v>
      </c>
      <c r="B151" s="53" t="s">
        <v>96</v>
      </c>
      <c r="C151" s="56"/>
      <c r="D151" s="56"/>
      <c r="E151" s="57"/>
      <c r="F151" s="108">
        <f>F152+F155+F158</f>
        <v>15508.6</v>
      </c>
      <c r="G151" s="116">
        <f>G152+G155+G158</f>
        <v>14440.5</v>
      </c>
      <c r="H151" s="116">
        <f>H152+H155+H158</f>
        <v>15011.1</v>
      </c>
      <c r="I151" s="101"/>
      <c r="J151" s="101"/>
    </row>
    <row r="152" spans="1:10" s="15" customFormat="1" ht="31.5" x14ac:dyDescent="0.25">
      <c r="A152" s="70" t="s">
        <v>73</v>
      </c>
      <c r="B152" s="53" t="s">
        <v>96</v>
      </c>
      <c r="C152" s="56" t="s">
        <v>20</v>
      </c>
      <c r="D152" s="56"/>
      <c r="E152" s="57"/>
      <c r="F152" s="108">
        <f>F153+F154</f>
        <v>13158.6</v>
      </c>
      <c r="G152" s="116">
        <f>G153+G154</f>
        <v>11462.4</v>
      </c>
      <c r="H152" s="116">
        <f>H153+H154</f>
        <v>11921.4</v>
      </c>
      <c r="I152" s="101"/>
      <c r="J152" s="101"/>
    </row>
    <row r="153" spans="1:10" s="15" customFormat="1" ht="48.75" customHeight="1" x14ac:dyDescent="0.25">
      <c r="A153" s="70" t="s">
        <v>49</v>
      </c>
      <c r="B153" s="53" t="s">
        <v>96</v>
      </c>
      <c r="C153" s="56" t="s">
        <v>20</v>
      </c>
      <c r="D153" s="56" t="s">
        <v>52</v>
      </c>
      <c r="E153" s="57" t="s">
        <v>54</v>
      </c>
      <c r="F153" s="108">
        <f>927+100+167+40+10</f>
        <v>1244</v>
      </c>
      <c r="G153" s="116">
        <v>964</v>
      </c>
      <c r="H153" s="116">
        <v>1003</v>
      </c>
      <c r="I153" s="101"/>
      <c r="J153" s="101"/>
    </row>
    <row r="154" spans="1:10" s="15" customFormat="1" ht="13.5" customHeight="1" x14ac:dyDescent="0.25">
      <c r="A154" s="70" t="s">
        <v>68</v>
      </c>
      <c r="B154" s="53" t="s">
        <v>96</v>
      </c>
      <c r="C154" s="56" t="s">
        <v>20</v>
      </c>
      <c r="D154" s="56" t="s">
        <v>52</v>
      </c>
      <c r="E154" s="57" t="s">
        <v>40</v>
      </c>
      <c r="F154" s="108">
        <f>10094.6+800+1060-40</f>
        <v>11914.6</v>
      </c>
      <c r="G154" s="116">
        <v>10498.4</v>
      </c>
      <c r="H154" s="116">
        <v>10918.4</v>
      </c>
      <c r="I154" s="101"/>
      <c r="J154" s="101"/>
    </row>
    <row r="155" spans="1:10" s="15" customFormat="1" ht="31.5" x14ac:dyDescent="0.25">
      <c r="A155" s="70" t="s">
        <v>75</v>
      </c>
      <c r="B155" s="53" t="s">
        <v>96</v>
      </c>
      <c r="C155" s="56" t="s">
        <v>44</v>
      </c>
      <c r="D155" s="56"/>
      <c r="E155" s="57"/>
      <c r="F155" s="108">
        <f>F156+F157</f>
        <v>2340.5</v>
      </c>
      <c r="G155" s="116">
        <f>G156+G157</f>
        <v>2948.5</v>
      </c>
      <c r="H155" s="116">
        <f>H156+H157</f>
        <v>3060.1</v>
      </c>
      <c r="I155" s="101"/>
      <c r="J155" s="101"/>
    </row>
    <row r="156" spans="1:10" s="15" customFormat="1" ht="46.5" customHeight="1" x14ac:dyDescent="0.25">
      <c r="A156" s="70" t="s">
        <v>74</v>
      </c>
      <c r="B156" s="53" t="s">
        <v>96</v>
      </c>
      <c r="C156" s="56" t="s">
        <v>44</v>
      </c>
      <c r="D156" s="56" t="s">
        <v>52</v>
      </c>
      <c r="E156" s="57" t="s">
        <v>54</v>
      </c>
      <c r="F156" s="108">
        <f>140+30</f>
        <v>170</v>
      </c>
      <c r="G156" s="116">
        <v>140</v>
      </c>
      <c r="H156" s="116">
        <v>140</v>
      </c>
      <c r="I156" s="101"/>
      <c r="J156" s="101"/>
    </row>
    <row r="157" spans="1:10" s="15" customFormat="1" ht="15.75" x14ac:dyDescent="0.25">
      <c r="A157" s="70" t="s">
        <v>68</v>
      </c>
      <c r="B157" s="53" t="s">
        <v>96</v>
      </c>
      <c r="C157" s="56" t="s">
        <v>44</v>
      </c>
      <c r="D157" s="56" t="s">
        <v>52</v>
      </c>
      <c r="E157" s="57" t="s">
        <v>40</v>
      </c>
      <c r="F157" s="108">
        <f>2740.5-600+30</f>
        <v>2170.5</v>
      </c>
      <c r="G157" s="116">
        <v>2808.5</v>
      </c>
      <c r="H157" s="116">
        <v>2920.1</v>
      </c>
      <c r="I157" s="101"/>
      <c r="J157" s="101"/>
    </row>
    <row r="158" spans="1:10" s="15" customFormat="1" ht="15" customHeight="1" x14ac:dyDescent="0.25">
      <c r="A158" s="70" t="s">
        <v>39</v>
      </c>
      <c r="B158" s="53" t="s">
        <v>96</v>
      </c>
      <c r="C158" s="56" t="s">
        <v>19</v>
      </c>
      <c r="D158" s="56"/>
      <c r="E158" s="57"/>
      <c r="F158" s="108">
        <f>F159+F160</f>
        <v>9.5</v>
      </c>
      <c r="G158" s="116">
        <f>G159+G160</f>
        <v>29.6</v>
      </c>
      <c r="H158" s="116">
        <f>H159+H160</f>
        <v>29.6</v>
      </c>
      <c r="I158" s="101"/>
      <c r="J158" s="101"/>
    </row>
    <row r="159" spans="1:10" s="15" customFormat="1" ht="46.5" customHeight="1" x14ac:dyDescent="0.25">
      <c r="A159" s="70" t="s">
        <v>74</v>
      </c>
      <c r="B159" s="53" t="s">
        <v>96</v>
      </c>
      <c r="C159" s="56" t="s">
        <v>19</v>
      </c>
      <c r="D159" s="56" t="s">
        <v>52</v>
      </c>
      <c r="E159" s="57" t="s">
        <v>54</v>
      </c>
      <c r="F159" s="108">
        <v>8.5</v>
      </c>
      <c r="G159" s="116">
        <v>8.5</v>
      </c>
      <c r="H159" s="116">
        <v>8.5</v>
      </c>
      <c r="I159" s="101"/>
      <c r="J159" s="101"/>
    </row>
    <row r="160" spans="1:10" s="15" customFormat="1" ht="18" customHeight="1" x14ac:dyDescent="0.25">
      <c r="A160" s="70" t="s">
        <v>68</v>
      </c>
      <c r="B160" s="53" t="s">
        <v>96</v>
      </c>
      <c r="C160" s="56" t="s">
        <v>19</v>
      </c>
      <c r="D160" s="56" t="s">
        <v>52</v>
      </c>
      <c r="E160" s="57" t="s">
        <v>40</v>
      </c>
      <c r="F160" s="108">
        <f>21.1-20.1</f>
        <v>1</v>
      </c>
      <c r="G160" s="116">
        <v>21.1</v>
      </c>
      <c r="H160" s="116">
        <v>21.1</v>
      </c>
      <c r="I160" s="101"/>
      <c r="J160" s="101"/>
    </row>
    <row r="161" spans="1:10" s="15" customFormat="1" ht="27" customHeight="1" x14ac:dyDescent="0.25">
      <c r="A161" s="70" t="s">
        <v>134</v>
      </c>
      <c r="B161" s="53" t="s">
        <v>136</v>
      </c>
      <c r="C161" s="56"/>
      <c r="D161" s="56"/>
      <c r="E161" s="57"/>
      <c r="F161" s="108">
        <f>F162+F163</f>
        <v>100</v>
      </c>
      <c r="G161" s="116">
        <f>G162+G163</f>
        <v>100</v>
      </c>
      <c r="H161" s="116">
        <f>H162+H163</f>
        <v>100</v>
      </c>
      <c r="I161" s="101"/>
      <c r="J161" s="101"/>
    </row>
    <row r="162" spans="1:10" s="15" customFormat="1" ht="18" customHeight="1" x14ac:dyDescent="0.25">
      <c r="A162" s="70" t="s">
        <v>135</v>
      </c>
      <c r="B162" s="53" t="s">
        <v>136</v>
      </c>
      <c r="C162" s="56" t="s">
        <v>137</v>
      </c>
      <c r="D162" s="56" t="s">
        <v>52</v>
      </c>
      <c r="E162" s="57" t="s">
        <v>34</v>
      </c>
      <c r="F162" s="108">
        <v>100</v>
      </c>
      <c r="G162" s="116">
        <v>100</v>
      </c>
      <c r="H162" s="116">
        <v>100</v>
      </c>
      <c r="I162" s="101"/>
      <c r="J162" s="101"/>
    </row>
    <row r="163" spans="1:10" s="15" customFormat="1" ht="30.75" customHeight="1" x14ac:dyDescent="0.25">
      <c r="A163" s="70" t="s">
        <v>134</v>
      </c>
      <c r="B163" s="53" t="s">
        <v>136</v>
      </c>
      <c r="C163" s="56" t="s">
        <v>44</v>
      </c>
      <c r="D163" s="56" t="s">
        <v>52</v>
      </c>
      <c r="E163" s="57" t="s">
        <v>29</v>
      </c>
      <c r="F163" s="108">
        <f>1200-200-1000</f>
        <v>0</v>
      </c>
      <c r="G163" s="116">
        <v>0</v>
      </c>
      <c r="H163" s="116">
        <v>0</v>
      </c>
      <c r="I163" s="101"/>
      <c r="J163" s="101"/>
    </row>
    <row r="164" spans="1:10" s="15" customFormat="1" ht="20.25" customHeight="1" x14ac:dyDescent="0.25">
      <c r="A164" s="70" t="s">
        <v>57</v>
      </c>
      <c r="B164" s="53" t="s">
        <v>97</v>
      </c>
      <c r="C164" s="56"/>
      <c r="D164" s="56"/>
      <c r="E164" s="57"/>
      <c r="F164" s="108">
        <f>F165+F168+F171</f>
        <v>246</v>
      </c>
      <c r="G164" s="116">
        <f>G165+G168+G171</f>
        <v>250.2</v>
      </c>
      <c r="H164" s="116">
        <f>H165+H168+H171</f>
        <v>251.4</v>
      </c>
      <c r="I164" s="101"/>
      <c r="J164" s="101"/>
    </row>
    <row r="165" spans="1:10" s="15" customFormat="1" ht="36" customHeight="1" x14ac:dyDescent="0.25">
      <c r="A165" s="52" t="s">
        <v>38</v>
      </c>
      <c r="B165" s="53" t="s">
        <v>98</v>
      </c>
      <c r="C165" s="56"/>
      <c r="D165" s="56"/>
      <c r="E165" s="57"/>
      <c r="F165" s="108">
        <f t="shared" ref="F165:H166" si="21">F166</f>
        <v>117</v>
      </c>
      <c r="G165" s="116">
        <f t="shared" si="21"/>
        <v>120</v>
      </c>
      <c r="H165" s="116">
        <f t="shared" si="21"/>
        <v>120</v>
      </c>
      <c r="I165" s="101"/>
      <c r="J165" s="101"/>
    </row>
    <row r="166" spans="1:10" s="15" customFormat="1" ht="18.75" customHeight="1" x14ac:dyDescent="0.25">
      <c r="A166" s="70" t="s">
        <v>22</v>
      </c>
      <c r="B166" s="53" t="s">
        <v>98</v>
      </c>
      <c r="C166" s="56" t="s">
        <v>21</v>
      </c>
      <c r="D166" s="56"/>
      <c r="E166" s="57"/>
      <c r="F166" s="108">
        <f t="shared" si="21"/>
        <v>117</v>
      </c>
      <c r="G166" s="116">
        <f t="shared" si="21"/>
        <v>120</v>
      </c>
      <c r="H166" s="116">
        <f t="shared" si="21"/>
        <v>120</v>
      </c>
      <c r="I166" s="101"/>
      <c r="J166" s="101"/>
    </row>
    <row r="167" spans="1:10" s="15" customFormat="1" ht="19.5" customHeight="1" x14ac:dyDescent="0.25">
      <c r="A167" s="70" t="s">
        <v>68</v>
      </c>
      <c r="B167" s="53" t="s">
        <v>98</v>
      </c>
      <c r="C167" s="56" t="s">
        <v>21</v>
      </c>
      <c r="D167" s="56" t="s">
        <v>52</v>
      </c>
      <c r="E167" s="57" t="s">
        <v>40</v>
      </c>
      <c r="F167" s="108">
        <v>117</v>
      </c>
      <c r="G167" s="116">
        <v>120</v>
      </c>
      <c r="H167" s="116">
        <v>120</v>
      </c>
      <c r="I167" s="101"/>
      <c r="J167" s="101"/>
    </row>
    <row r="168" spans="1:10" s="15" customFormat="1" ht="35.25" customHeight="1" x14ac:dyDescent="0.25">
      <c r="A168" s="52" t="s">
        <v>112</v>
      </c>
      <c r="B168" s="53" t="s">
        <v>111</v>
      </c>
      <c r="C168" s="56"/>
      <c r="D168" s="56"/>
      <c r="E168" s="57"/>
      <c r="F168" s="108">
        <f t="shared" ref="F168:H169" si="22">F169</f>
        <v>29</v>
      </c>
      <c r="G168" s="116">
        <f t="shared" si="22"/>
        <v>30.2</v>
      </c>
      <c r="H168" s="116">
        <f t="shared" si="22"/>
        <v>31.4</v>
      </c>
      <c r="I168" s="101"/>
      <c r="J168" s="101"/>
    </row>
    <row r="169" spans="1:10" s="15" customFormat="1" ht="26.25" customHeight="1" x14ac:dyDescent="0.25">
      <c r="A169" s="70" t="s">
        <v>22</v>
      </c>
      <c r="B169" s="53" t="s">
        <v>111</v>
      </c>
      <c r="C169" s="56" t="s">
        <v>21</v>
      </c>
      <c r="D169" s="56"/>
      <c r="E169" s="57"/>
      <c r="F169" s="108">
        <f t="shared" si="22"/>
        <v>29</v>
      </c>
      <c r="G169" s="116">
        <f t="shared" si="22"/>
        <v>30.2</v>
      </c>
      <c r="H169" s="116">
        <f t="shared" si="22"/>
        <v>31.4</v>
      </c>
      <c r="I169" s="101"/>
      <c r="J169" s="101"/>
    </row>
    <row r="170" spans="1:10" s="15" customFormat="1" ht="48.75" customHeight="1" x14ac:dyDescent="0.25">
      <c r="A170" s="70" t="s">
        <v>74</v>
      </c>
      <c r="B170" s="53" t="s">
        <v>111</v>
      </c>
      <c r="C170" s="56" t="s">
        <v>21</v>
      </c>
      <c r="D170" s="56" t="s">
        <v>52</v>
      </c>
      <c r="E170" s="57" t="s">
        <v>54</v>
      </c>
      <c r="F170" s="108">
        <v>29</v>
      </c>
      <c r="G170" s="116">
        <v>30.2</v>
      </c>
      <c r="H170" s="116">
        <v>31.4</v>
      </c>
      <c r="I170" s="101"/>
      <c r="J170" s="101"/>
    </row>
    <row r="171" spans="1:10" s="15" customFormat="1" ht="48.75" customHeight="1" x14ac:dyDescent="0.25">
      <c r="A171" s="70" t="s">
        <v>118</v>
      </c>
      <c r="B171" s="53" t="s">
        <v>119</v>
      </c>
      <c r="C171" s="56" t="s">
        <v>21</v>
      </c>
      <c r="D171" s="56" t="s">
        <v>41</v>
      </c>
      <c r="E171" s="57" t="s">
        <v>54</v>
      </c>
      <c r="F171" s="108">
        <v>100</v>
      </c>
      <c r="G171" s="116">
        <v>100</v>
      </c>
      <c r="H171" s="116">
        <v>100</v>
      </c>
      <c r="I171" s="101"/>
      <c r="J171" s="101"/>
    </row>
    <row r="172" spans="1:10" s="15" customFormat="1" ht="45" customHeight="1" x14ac:dyDescent="0.25">
      <c r="A172" s="52" t="s">
        <v>23</v>
      </c>
      <c r="B172" s="53" t="s">
        <v>99</v>
      </c>
      <c r="C172" s="56"/>
      <c r="D172" s="56"/>
      <c r="E172" s="57"/>
      <c r="F172" s="108">
        <f t="shared" ref="F172:H174" si="23">F173</f>
        <v>299.60000000000002</v>
      </c>
      <c r="G172" s="116">
        <f t="shared" si="23"/>
        <v>299.60000000000002</v>
      </c>
      <c r="H172" s="116">
        <f t="shared" si="23"/>
        <v>309.89999999999998</v>
      </c>
      <c r="I172" s="101"/>
      <c r="J172" s="101"/>
    </row>
    <row r="173" spans="1:10" s="15" customFormat="1" ht="30.75" customHeight="1" x14ac:dyDescent="0.25">
      <c r="A173" s="70" t="s">
        <v>24</v>
      </c>
      <c r="B173" s="53" t="s">
        <v>100</v>
      </c>
      <c r="C173" s="56"/>
      <c r="D173" s="56"/>
      <c r="E173" s="57"/>
      <c r="F173" s="108">
        <f t="shared" si="23"/>
        <v>299.60000000000002</v>
      </c>
      <c r="G173" s="116">
        <f t="shared" si="23"/>
        <v>299.60000000000002</v>
      </c>
      <c r="H173" s="116">
        <f t="shared" si="23"/>
        <v>309.89999999999998</v>
      </c>
      <c r="I173" s="101"/>
      <c r="J173" s="101"/>
    </row>
    <row r="174" spans="1:10" s="15" customFormat="1" ht="33" customHeight="1" x14ac:dyDescent="0.25">
      <c r="A174" s="70" t="s">
        <v>73</v>
      </c>
      <c r="B174" s="53" t="s">
        <v>100</v>
      </c>
      <c r="C174" s="56" t="s">
        <v>20</v>
      </c>
      <c r="D174" s="56"/>
      <c r="E174" s="57"/>
      <c r="F174" s="108">
        <f t="shared" si="23"/>
        <v>299.60000000000002</v>
      </c>
      <c r="G174" s="116">
        <f t="shared" si="23"/>
        <v>299.60000000000002</v>
      </c>
      <c r="H174" s="116">
        <f t="shared" si="23"/>
        <v>309.89999999999998</v>
      </c>
      <c r="I174" s="101"/>
      <c r="J174" s="101"/>
    </row>
    <row r="175" spans="1:10" s="15" customFormat="1" ht="17.25" customHeight="1" x14ac:dyDescent="0.25">
      <c r="A175" s="70" t="s">
        <v>25</v>
      </c>
      <c r="B175" s="53" t="s">
        <v>100</v>
      </c>
      <c r="C175" s="56" t="s">
        <v>20</v>
      </c>
      <c r="D175" s="56" t="s">
        <v>53</v>
      </c>
      <c r="E175" s="57" t="s">
        <v>54</v>
      </c>
      <c r="F175" s="108">
        <f>289.6+10</f>
        <v>299.60000000000002</v>
      </c>
      <c r="G175" s="116">
        <v>299.60000000000002</v>
      </c>
      <c r="H175" s="116">
        <v>309.89999999999998</v>
      </c>
      <c r="I175" s="101"/>
      <c r="J175" s="101"/>
    </row>
    <row r="176" spans="1:10" s="15" customFormat="1" ht="39" customHeight="1" x14ac:dyDescent="0.25">
      <c r="A176" s="52" t="s">
        <v>93</v>
      </c>
      <c r="B176" s="53" t="s">
        <v>101</v>
      </c>
      <c r="C176" s="56"/>
      <c r="D176" s="56"/>
      <c r="E176" s="57"/>
      <c r="F176" s="108">
        <f>F177+F180</f>
        <v>107.5</v>
      </c>
      <c r="G176" s="116">
        <f t="shared" ref="F176:H178" si="24">G177</f>
        <v>3.5</v>
      </c>
      <c r="H176" s="116">
        <f t="shared" si="24"/>
        <v>3.5</v>
      </c>
      <c r="I176" s="101"/>
      <c r="J176" s="101"/>
    </row>
    <row r="177" spans="1:10" s="15" customFormat="1" ht="48.75" customHeight="1" x14ac:dyDescent="0.25">
      <c r="A177" s="67" t="s">
        <v>36</v>
      </c>
      <c r="B177" s="53" t="s">
        <v>102</v>
      </c>
      <c r="C177" s="56"/>
      <c r="D177" s="56"/>
      <c r="E177" s="57"/>
      <c r="F177" s="108">
        <f t="shared" si="24"/>
        <v>3.5</v>
      </c>
      <c r="G177" s="116">
        <f t="shared" si="24"/>
        <v>3.5</v>
      </c>
      <c r="H177" s="116">
        <f t="shared" si="24"/>
        <v>3.5</v>
      </c>
      <c r="I177" s="101"/>
      <c r="J177" s="101"/>
    </row>
    <row r="178" spans="1:10" s="15" customFormat="1" ht="30" customHeight="1" x14ac:dyDescent="0.25">
      <c r="A178" s="70" t="s">
        <v>75</v>
      </c>
      <c r="B178" s="53" t="s">
        <v>102</v>
      </c>
      <c r="C178" s="56" t="s">
        <v>44</v>
      </c>
      <c r="D178" s="56"/>
      <c r="E178" s="57"/>
      <c r="F178" s="108">
        <f t="shared" si="24"/>
        <v>3.5</v>
      </c>
      <c r="G178" s="116">
        <f t="shared" si="24"/>
        <v>3.5</v>
      </c>
      <c r="H178" s="116">
        <f t="shared" si="24"/>
        <v>3.5</v>
      </c>
      <c r="I178" s="101"/>
      <c r="J178" s="101"/>
    </row>
    <row r="179" spans="1:10" s="15" customFormat="1" ht="18" customHeight="1" x14ac:dyDescent="0.25">
      <c r="A179" s="77" t="s">
        <v>50</v>
      </c>
      <c r="B179" s="53" t="s">
        <v>102</v>
      </c>
      <c r="C179" s="56" t="s">
        <v>44</v>
      </c>
      <c r="D179" s="56" t="s">
        <v>52</v>
      </c>
      <c r="E179" s="57" t="s">
        <v>29</v>
      </c>
      <c r="F179" s="108">
        <v>3.5</v>
      </c>
      <c r="G179" s="116">
        <v>3.5</v>
      </c>
      <c r="H179" s="116">
        <v>3.5</v>
      </c>
      <c r="I179" s="101"/>
      <c r="J179" s="101"/>
    </row>
    <row r="180" spans="1:10" s="15" customFormat="1" ht="39" customHeight="1" x14ac:dyDescent="0.25">
      <c r="A180" s="67" t="s">
        <v>277</v>
      </c>
      <c r="B180" s="53" t="s">
        <v>276</v>
      </c>
      <c r="C180" s="56"/>
      <c r="D180" s="56" t="s">
        <v>52</v>
      </c>
      <c r="E180" s="57" t="s">
        <v>40</v>
      </c>
      <c r="F180" s="108">
        <v>104</v>
      </c>
      <c r="G180" s="116">
        <v>0</v>
      </c>
      <c r="H180" s="116">
        <v>0</v>
      </c>
      <c r="I180" s="101"/>
      <c r="J180" s="101"/>
    </row>
    <row r="181" spans="1:10" s="15" customFormat="1" ht="30.75" customHeight="1" x14ac:dyDescent="0.25">
      <c r="A181" s="70" t="s">
        <v>46</v>
      </c>
      <c r="B181" s="53" t="s">
        <v>103</v>
      </c>
      <c r="C181" s="56"/>
      <c r="D181" s="56"/>
      <c r="E181" s="57"/>
      <c r="F181" s="108">
        <f>F182+F185+F188+F191+F194+F197+F200+F205+F203</f>
        <v>2507</v>
      </c>
      <c r="G181" s="116">
        <f>G182+G185+G188+G191+G194+G197+G200+G205</f>
        <v>397.4</v>
      </c>
      <c r="H181" s="116">
        <f>H182+H185+H188+H191+H194+H197+H200+H205</f>
        <v>1206</v>
      </c>
      <c r="I181" s="101"/>
      <c r="J181" s="101"/>
    </row>
    <row r="182" spans="1:10" s="15" customFormat="1" ht="54" customHeight="1" x14ac:dyDescent="0.25">
      <c r="A182" s="52" t="s">
        <v>83</v>
      </c>
      <c r="B182" s="53" t="s">
        <v>104</v>
      </c>
      <c r="C182" s="56"/>
      <c r="D182" s="56"/>
      <c r="E182" s="57"/>
      <c r="F182" s="108">
        <f t="shared" ref="F182:H183" si="25">F183</f>
        <v>840</v>
      </c>
      <c r="G182" s="116">
        <f t="shared" si="25"/>
        <v>15</v>
      </c>
      <c r="H182" s="116">
        <f t="shared" si="25"/>
        <v>15</v>
      </c>
      <c r="I182" s="101"/>
      <c r="J182" s="101"/>
    </row>
    <row r="183" spans="1:10" s="15" customFormat="1" ht="28.5" customHeight="1" x14ac:dyDescent="0.25">
      <c r="A183" s="70" t="s">
        <v>75</v>
      </c>
      <c r="B183" s="53" t="s">
        <v>104</v>
      </c>
      <c r="C183" s="56" t="s">
        <v>44</v>
      </c>
      <c r="D183" s="56"/>
      <c r="E183" s="57"/>
      <c r="F183" s="108">
        <f t="shared" si="25"/>
        <v>840</v>
      </c>
      <c r="G183" s="116">
        <f t="shared" si="25"/>
        <v>15</v>
      </c>
      <c r="H183" s="116">
        <f t="shared" si="25"/>
        <v>15</v>
      </c>
      <c r="I183" s="101"/>
      <c r="J183" s="101"/>
    </row>
    <row r="184" spans="1:10" s="15" customFormat="1" ht="46.5" customHeight="1" x14ac:dyDescent="0.25">
      <c r="A184" s="124" t="s">
        <v>267</v>
      </c>
      <c r="B184" s="53" t="s">
        <v>104</v>
      </c>
      <c r="C184" s="56" t="s">
        <v>44</v>
      </c>
      <c r="D184" s="56" t="s">
        <v>54</v>
      </c>
      <c r="E184" s="57" t="s">
        <v>32</v>
      </c>
      <c r="F184" s="108">
        <f>15+1000-100-15-60</f>
        <v>840</v>
      </c>
      <c r="G184" s="116">
        <v>15</v>
      </c>
      <c r="H184" s="116">
        <v>15</v>
      </c>
      <c r="I184" s="101"/>
      <c r="J184" s="101"/>
    </row>
    <row r="185" spans="1:10" s="15" customFormat="1" ht="33.75" customHeight="1" x14ac:dyDescent="0.25">
      <c r="A185" s="52" t="s">
        <v>84</v>
      </c>
      <c r="B185" s="53" t="s">
        <v>105</v>
      </c>
      <c r="C185" s="56"/>
      <c r="D185" s="56"/>
      <c r="E185" s="57"/>
      <c r="F185" s="108">
        <f t="shared" ref="F185:H186" si="26">F186</f>
        <v>4</v>
      </c>
      <c r="G185" s="116">
        <f t="shared" si="26"/>
        <v>4.2</v>
      </c>
      <c r="H185" s="116">
        <f t="shared" si="26"/>
        <v>4.3</v>
      </c>
      <c r="I185" s="101"/>
      <c r="J185" s="101"/>
    </row>
    <row r="186" spans="1:10" s="15" customFormat="1" ht="31.5" customHeight="1" x14ac:dyDescent="0.25">
      <c r="A186" s="70" t="s">
        <v>75</v>
      </c>
      <c r="B186" s="53" t="s">
        <v>105</v>
      </c>
      <c r="C186" s="56" t="s">
        <v>44</v>
      </c>
      <c r="D186" s="56"/>
      <c r="E186" s="57"/>
      <c r="F186" s="108">
        <f t="shared" si="26"/>
        <v>4</v>
      </c>
      <c r="G186" s="116">
        <f t="shared" si="26"/>
        <v>4.2</v>
      </c>
      <c r="H186" s="116">
        <f t="shared" si="26"/>
        <v>4.3</v>
      </c>
      <c r="I186" s="101"/>
      <c r="J186" s="101"/>
    </row>
    <row r="187" spans="1:10" s="15" customFormat="1" ht="21.75" customHeight="1" x14ac:dyDescent="0.25">
      <c r="A187" s="70" t="s">
        <v>45</v>
      </c>
      <c r="B187" s="53" t="s">
        <v>105</v>
      </c>
      <c r="C187" s="56" t="s">
        <v>44</v>
      </c>
      <c r="D187" s="56" t="s">
        <v>41</v>
      </c>
      <c r="E187" s="57" t="s">
        <v>52</v>
      </c>
      <c r="F187" s="108">
        <v>4</v>
      </c>
      <c r="G187" s="116">
        <v>4.2</v>
      </c>
      <c r="H187" s="116">
        <v>4.3</v>
      </c>
      <c r="I187" s="101"/>
      <c r="J187" s="101"/>
    </row>
    <row r="188" spans="1:10" s="15" customFormat="1" ht="32.25" customHeight="1" x14ac:dyDescent="0.25">
      <c r="A188" s="52" t="s">
        <v>89</v>
      </c>
      <c r="B188" s="53" t="s">
        <v>106</v>
      </c>
      <c r="C188" s="56"/>
      <c r="D188" s="56"/>
      <c r="E188" s="57"/>
      <c r="F188" s="108">
        <f t="shared" ref="F188:H189" si="27">F189</f>
        <v>205</v>
      </c>
      <c r="G188" s="116">
        <f t="shared" si="27"/>
        <v>213.2</v>
      </c>
      <c r="H188" s="116">
        <f t="shared" si="27"/>
        <v>221.7</v>
      </c>
      <c r="I188" s="101"/>
      <c r="J188" s="101"/>
    </row>
    <row r="189" spans="1:10" s="15" customFormat="1" ht="32.25" customHeight="1" x14ac:dyDescent="0.25">
      <c r="A189" s="70" t="s">
        <v>75</v>
      </c>
      <c r="B189" s="53" t="s">
        <v>106</v>
      </c>
      <c r="C189" s="56" t="s">
        <v>44</v>
      </c>
      <c r="D189" s="56"/>
      <c r="E189" s="57"/>
      <c r="F189" s="108">
        <f t="shared" si="27"/>
        <v>205</v>
      </c>
      <c r="G189" s="116">
        <f t="shared" si="27"/>
        <v>213.2</v>
      </c>
      <c r="H189" s="116">
        <f t="shared" si="27"/>
        <v>221.7</v>
      </c>
      <c r="I189" s="101"/>
      <c r="J189" s="101"/>
    </row>
    <row r="190" spans="1:10" s="15" customFormat="1" ht="15" customHeight="1" x14ac:dyDescent="0.25">
      <c r="A190" s="70" t="s">
        <v>45</v>
      </c>
      <c r="B190" s="53" t="s">
        <v>106</v>
      </c>
      <c r="C190" s="56" t="s">
        <v>44</v>
      </c>
      <c r="D190" s="56" t="s">
        <v>41</v>
      </c>
      <c r="E190" s="57" t="s">
        <v>52</v>
      </c>
      <c r="F190" s="108">
        <v>205</v>
      </c>
      <c r="G190" s="116">
        <v>213.2</v>
      </c>
      <c r="H190" s="116">
        <v>221.7</v>
      </c>
      <c r="I190" s="101"/>
      <c r="J190" s="101"/>
    </row>
    <row r="191" spans="1:10" s="15" customFormat="1" ht="30.75" customHeight="1" x14ac:dyDescent="0.25">
      <c r="A191" s="52" t="s">
        <v>140</v>
      </c>
      <c r="B191" s="53" t="s">
        <v>139</v>
      </c>
      <c r="C191" s="56"/>
      <c r="D191" s="56"/>
      <c r="E191" s="57"/>
      <c r="F191" s="108">
        <f t="shared" ref="F191:H192" si="28">F192</f>
        <v>415</v>
      </c>
      <c r="G191" s="116">
        <f t="shared" si="28"/>
        <v>0</v>
      </c>
      <c r="H191" s="116">
        <f t="shared" si="28"/>
        <v>0</v>
      </c>
      <c r="I191" s="101"/>
      <c r="J191" s="101"/>
    </row>
    <row r="192" spans="1:10" s="15" customFormat="1" ht="31.5" customHeight="1" x14ac:dyDescent="0.25">
      <c r="A192" s="70" t="s">
        <v>72</v>
      </c>
      <c r="B192" s="53" t="s">
        <v>139</v>
      </c>
      <c r="C192" s="56" t="s">
        <v>44</v>
      </c>
      <c r="D192" s="56"/>
      <c r="E192" s="57"/>
      <c r="F192" s="108">
        <f t="shared" si="28"/>
        <v>415</v>
      </c>
      <c r="G192" s="116">
        <f t="shared" si="28"/>
        <v>0</v>
      </c>
      <c r="H192" s="116">
        <f t="shared" si="28"/>
        <v>0</v>
      </c>
      <c r="I192" s="101"/>
      <c r="J192" s="101"/>
    </row>
    <row r="193" spans="1:10" s="15" customFormat="1" ht="15" customHeight="1" x14ac:dyDescent="0.25">
      <c r="A193" s="70" t="s">
        <v>70</v>
      </c>
      <c r="B193" s="53" t="s">
        <v>139</v>
      </c>
      <c r="C193" s="56" t="s">
        <v>44</v>
      </c>
      <c r="D193" s="56" t="s">
        <v>40</v>
      </c>
      <c r="E193" s="57" t="s">
        <v>33</v>
      </c>
      <c r="F193" s="108">
        <f>300+125-10</f>
        <v>415</v>
      </c>
      <c r="G193" s="116">
        <v>0</v>
      </c>
      <c r="H193" s="116">
        <v>0</v>
      </c>
      <c r="I193" s="101"/>
      <c r="J193" s="101"/>
    </row>
    <row r="194" spans="1:10" s="15" customFormat="1" ht="34.5" customHeight="1" x14ac:dyDescent="0.25">
      <c r="A194" s="52" t="s">
        <v>85</v>
      </c>
      <c r="B194" s="53" t="s">
        <v>107</v>
      </c>
      <c r="C194" s="56"/>
      <c r="D194" s="56"/>
      <c r="E194" s="57"/>
      <c r="F194" s="108">
        <f t="shared" ref="F194:H195" si="29">F195</f>
        <v>20</v>
      </c>
      <c r="G194" s="116">
        <f t="shared" si="29"/>
        <v>65</v>
      </c>
      <c r="H194" s="116">
        <f t="shared" si="29"/>
        <v>65</v>
      </c>
      <c r="I194" s="101"/>
      <c r="J194" s="101"/>
    </row>
    <row r="195" spans="1:10" s="15" customFormat="1" ht="30.75" customHeight="1" x14ac:dyDescent="0.25">
      <c r="A195" s="70" t="s">
        <v>75</v>
      </c>
      <c r="B195" s="53" t="s">
        <v>107</v>
      </c>
      <c r="C195" s="56" t="s">
        <v>44</v>
      </c>
      <c r="D195" s="56"/>
      <c r="E195" s="57"/>
      <c r="F195" s="108">
        <f t="shared" si="29"/>
        <v>20</v>
      </c>
      <c r="G195" s="116">
        <f t="shared" si="29"/>
        <v>65</v>
      </c>
      <c r="H195" s="116">
        <f t="shared" si="29"/>
        <v>65</v>
      </c>
      <c r="I195" s="101"/>
      <c r="J195" s="101"/>
    </row>
    <row r="196" spans="1:10" s="15" customFormat="1" ht="19.5" customHeight="1" x14ac:dyDescent="0.25">
      <c r="A196" s="70" t="s">
        <v>65</v>
      </c>
      <c r="B196" s="53" t="s">
        <v>107</v>
      </c>
      <c r="C196" s="56" t="s">
        <v>44</v>
      </c>
      <c r="D196" s="56" t="s">
        <v>41</v>
      </c>
      <c r="E196" s="57" t="s">
        <v>53</v>
      </c>
      <c r="F196" s="108">
        <f>65-45</f>
        <v>20</v>
      </c>
      <c r="G196" s="116">
        <v>65</v>
      </c>
      <c r="H196" s="116">
        <v>65</v>
      </c>
      <c r="I196" s="101"/>
      <c r="J196" s="101"/>
    </row>
    <row r="197" spans="1:10" s="13" customFormat="1" ht="32.25" customHeight="1" x14ac:dyDescent="0.25">
      <c r="A197" s="87" t="s">
        <v>86</v>
      </c>
      <c r="B197" s="68" t="s">
        <v>108</v>
      </c>
      <c r="C197" s="56"/>
      <c r="D197" s="53"/>
      <c r="E197" s="69"/>
      <c r="F197" s="108">
        <f t="shared" ref="F197:H198" si="30">F198</f>
        <v>711</v>
      </c>
      <c r="G197" s="116">
        <f t="shared" si="30"/>
        <v>0</v>
      </c>
      <c r="H197" s="116">
        <f t="shared" si="30"/>
        <v>700</v>
      </c>
      <c r="I197" s="101"/>
      <c r="J197" s="101"/>
    </row>
    <row r="198" spans="1:10" s="15" customFormat="1" ht="30.75" customHeight="1" x14ac:dyDescent="0.25">
      <c r="A198" s="70" t="s">
        <v>75</v>
      </c>
      <c r="B198" s="68" t="s">
        <v>108</v>
      </c>
      <c r="C198" s="53" t="s">
        <v>44</v>
      </c>
      <c r="D198" s="53"/>
      <c r="E198" s="53"/>
      <c r="F198" s="111">
        <f t="shared" si="30"/>
        <v>711</v>
      </c>
      <c r="G198" s="118">
        <f t="shared" si="30"/>
        <v>0</v>
      </c>
      <c r="H198" s="118">
        <f t="shared" si="30"/>
        <v>700</v>
      </c>
      <c r="I198" s="101"/>
      <c r="J198" s="101"/>
    </row>
    <row r="199" spans="1:10" s="15" customFormat="1" ht="24.75" customHeight="1" x14ac:dyDescent="0.25">
      <c r="A199" s="70" t="s">
        <v>65</v>
      </c>
      <c r="B199" s="53" t="s">
        <v>108</v>
      </c>
      <c r="C199" s="53" t="s">
        <v>44</v>
      </c>
      <c r="D199" s="53" t="s">
        <v>41</v>
      </c>
      <c r="E199" s="53" t="s">
        <v>53</v>
      </c>
      <c r="F199" s="111">
        <f>600+161-50</f>
        <v>711</v>
      </c>
      <c r="G199" s="118">
        <v>0</v>
      </c>
      <c r="H199" s="118">
        <v>700</v>
      </c>
      <c r="I199" s="101"/>
      <c r="J199" s="101"/>
    </row>
    <row r="200" spans="1:10" s="15" customFormat="1" ht="31.5" x14ac:dyDescent="0.25">
      <c r="A200" s="87" t="s">
        <v>87</v>
      </c>
      <c r="B200" s="53" t="s">
        <v>109</v>
      </c>
      <c r="C200" s="68"/>
      <c r="D200" s="68"/>
      <c r="E200" s="68"/>
      <c r="F200" s="111">
        <f>F201</f>
        <v>100</v>
      </c>
      <c r="G200" s="118">
        <f t="shared" ref="F200:H201" si="31">G201</f>
        <v>100</v>
      </c>
      <c r="H200" s="118">
        <f t="shared" si="31"/>
        <v>0</v>
      </c>
      <c r="I200" s="101"/>
      <c r="J200" s="101"/>
    </row>
    <row r="201" spans="1:10" s="15" customFormat="1" ht="31.5" x14ac:dyDescent="0.25">
      <c r="A201" s="70" t="s">
        <v>75</v>
      </c>
      <c r="B201" s="53" t="s">
        <v>109</v>
      </c>
      <c r="C201" s="68" t="s">
        <v>44</v>
      </c>
      <c r="D201" s="68"/>
      <c r="E201" s="68"/>
      <c r="F201" s="111">
        <f t="shared" si="31"/>
        <v>100</v>
      </c>
      <c r="G201" s="118">
        <f t="shared" si="31"/>
        <v>100</v>
      </c>
      <c r="H201" s="118">
        <f t="shared" si="31"/>
        <v>0</v>
      </c>
      <c r="I201" s="101"/>
      <c r="J201" s="101"/>
    </row>
    <row r="202" spans="1:10" s="15" customFormat="1" ht="15.75" x14ac:dyDescent="0.25">
      <c r="A202" s="70" t="s">
        <v>65</v>
      </c>
      <c r="B202" s="53" t="s">
        <v>109</v>
      </c>
      <c r="C202" s="68" t="s">
        <v>44</v>
      </c>
      <c r="D202" s="68" t="s">
        <v>41</v>
      </c>
      <c r="E202" s="68" t="s">
        <v>53</v>
      </c>
      <c r="F202" s="111">
        <f>200-100</f>
        <v>100</v>
      </c>
      <c r="G202" s="118">
        <v>100</v>
      </c>
      <c r="H202" s="118">
        <v>0</v>
      </c>
      <c r="I202" s="101"/>
      <c r="J202" s="101"/>
    </row>
    <row r="203" spans="1:10" s="15" customFormat="1" ht="94.5" x14ac:dyDescent="0.25">
      <c r="A203" s="52" t="s">
        <v>165</v>
      </c>
      <c r="B203" s="53" t="s">
        <v>162</v>
      </c>
      <c r="C203" s="68"/>
      <c r="D203" s="68"/>
      <c r="E203" s="68"/>
      <c r="F203" s="111">
        <f>F204</f>
        <v>0</v>
      </c>
      <c r="G203" s="118">
        <f>G204</f>
        <v>0</v>
      </c>
      <c r="H203" s="118">
        <f>H204</f>
        <v>0</v>
      </c>
      <c r="I203" s="101"/>
      <c r="J203" s="101"/>
    </row>
    <row r="204" spans="1:10" s="15" customFormat="1" ht="15.75" x14ac:dyDescent="0.25">
      <c r="A204" s="121" t="s">
        <v>164</v>
      </c>
      <c r="B204" s="53" t="s">
        <v>162</v>
      </c>
      <c r="C204" s="68" t="s">
        <v>163</v>
      </c>
      <c r="D204" s="68" t="s">
        <v>52</v>
      </c>
      <c r="E204" s="68" t="s">
        <v>29</v>
      </c>
      <c r="F204" s="111">
        <f>1000-1000</f>
        <v>0</v>
      </c>
      <c r="G204" s="118">
        <v>0</v>
      </c>
      <c r="H204" s="118">
        <v>0</v>
      </c>
      <c r="I204" s="101"/>
      <c r="J204" s="101"/>
    </row>
    <row r="205" spans="1:10" s="15" customFormat="1" ht="15.75" x14ac:dyDescent="0.25">
      <c r="A205" s="87" t="s">
        <v>88</v>
      </c>
      <c r="B205" s="68" t="s">
        <v>110</v>
      </c>
      <c r="C205" s="53"/>
      <c r="D205" s="53"/>
      <c r="E205" s="53"/>
      <c r="F205" s="111">
        <f t="shared" ref="F205:H206" si="32">F206</f>
        <v>212</v>
      </c>
      <c r="G205" s="118">
        <f t="shared" si="32"/>
        <v>0</v>
      </c>
      <c r="H205" s="118">
        <f t="shared" si="32"/>
        <v>200</v>
      </c>
      <c r="I205" s="101"/>
      <c r="J205" s="101"/>
    </row>
    <row r="206" spans="1:10" s="15" customFormat="1" ht="31.5" x14ac:dyDescent="0.25">
      <c r="A206" s="70" t="s">
        <v>75</v>
      </c>
      <c r="B206" s="68" t="s">
        <v>110</v>
      </c>
      <c r="C206" s="92" t="s">
        <v>44</v>
      </c>
      <c r="D206" s="92"/>
      <c r="E206" s="92"/>
      <c r="F206" s="111">
        <f t="shared" si="32"/>
        <v>212</v>
      </c>
      <c r="G206" s="118">
        <f t="shared" si="32"/>
        <v>0</v>
      </c>
      <c r="H206" s="118">
        <f t="shared" si="32"/>
        <v>200</v>
      </c>
      <c r="I206" s="101"/>
      <c r="J206" s="101"/>
    </row>
    <row r="207" spans="1:10" s="15" customFormat="1" ht="23.25" customHeight="1" x14ac:dyDescent="0.25">
      <c r="A207" s="70" t="s">
        <v>16</v>
      </c>
      <c r="B207" s="68" t="s">
        <v>110</v>
      </c>
      <c r="C207" s="53" t="s">
        <v>44</v>
      </c>
      <c r="D207" s="53" t="s">
        <v>41</v>
      </c>
      <c r="E207" s="53" t="s">
        <v>54</v>
      </c>
      <c r="F207" s="111">
        <f>100+12+100</f>
        <v>212</v>
      </c>
      <c r="G207" s="118">
        <f>200-200</f>
        <v>0</v>
      </c>
      <c r="H207" s="118">
        <v>200</v>
      </c>
      <c r="I207" s="101"/>
      <c r="J207" s="101"/>
    </row>
    <row r="208" spans="1:10" s="15" customFormat="1" x14ac:dyDescent="0.2">
      <c r="A208" s="38"/>
      <c r="B208" s="40"/>
      <c r="C208" s="39"/>
      <c r="D208" s="39"/>
      <c r="E208" s="39"/>
      <c r="F208" s="37"/>
      <c r="G208" s="37"/>
      <c r="H208" s="37"/>
      <c r="I208" s="37"/>
      <c r="J208" s="37"/>
    </row>
    <row r="209" spans="1:10" s="15" customFormat="1" x14ac:dyDescent="0.2">
      <c r="A209" s="41"/>
      <c r="B209" s="40"/>
      <c r="C209" s="36"/>
      <c r="D209" s="36"/>
      <c r="E209" s="36"/>
      <c r="F209" s="37"/>
      <c r="G209" s="37"/>
      <c r="H209" s="37"/>
      <c r="I209" s="37"/>
      <c r="J209" s="37"/>
    </row>
    <row r="210" spans="1:10" s="15" customFormat="1" x14ac:dyDescent="0.2">
      <c r="A210" s="38"/>
      <c r="B210" s="40"/>
      <c r="C210" s="39"/>
      <c r="D210" s="39"/>
      <c r="E210" s="39"/>
      <c r="F210" s="37"/>
      <c r="G210" s="37"/>
      <c r="H210" s="37"/>
      <c r="I210" s="37"/>
      <c r="J210" s="37"/>
    </row>
    <row r="211" spans="1:10" s="15" customFormat="1" x14ac:dyDescent="0.2">
      <c r="A211" s="38"/>
      <c r="B211" s="40"/>
      <c r="C211" s="39"/>
      <c r="D211" s="39"/>
      <c r="E211" s="39"/>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ht="18.75" customHeigh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ht="17.25" customHeight="1" x14ac:dyDescent="0.2">
      <c r="A224" s="38"/>
      <c r="B224" s="40"/>
      <c r="C224" s="39"/>
      <c r="D224" s="39"/>
      <c r="E224" s="39"/>
      <c r="F224" s="37"/>
      <c r="G224" s="37"/>
      <c r="H224" s="37"/>
      <c r="I224" s="37"/>
      <c r="J224" s="37"/>
    </row>
    <row r="225" spans="1:10" s="15" customFormat="1" ht="30.75" customHeight="1" x14ac:dyDescent="0.2">
      <c r="A225" s="38"/>
      <c r="B225" s="40"/>
      <c r="C225" s="39"/>
      <c r="D225" s="39"/>
      <c r="E225" s="39"/>
      <c r="F225" s="37"/>
      <c r="G225" s="37"/>
      <c r="H225" s="37"/>
      <c r="I225" s="37"/>
      <c r="J225" s="37"/>
    </row>
    <row r="226" spans="1:10" s="15" customFormat="1" ht="28.5" customHeight="1" x14ac:dyDescent="0.2">
      <c r="A226" s="38"/>
      <c r="B226" s="40"/>
      <c r="C226" s="39"/>
      <c r="D226" s="39"/>
      <c r="E226" s="39"/>
      <c r="F226" s="37"/>
      <c r="G226" s="37"/>
      <c r="H226" s="37"/>
      <c r="I226" s="37"/>
      <c r="J226" s="37"/>
    </row>
    <row r="227" spans="1:10" s="15" customFormat="1" ht="20.25" customHeight="1" x14ac:dyDescent="0.2">
      <c r="A227" s="38"/>
      <c r="B227" s="40"/>
      <c r="C227" s="39"/>
      <c r="D227" s="39"/>
      <c r="E227" s="39"/>
      <c r="F227" s="37"/>
      <c r="G227" s="37"/>
      <c r="H227" s="37"/>
      <c r="I227" s="37"/>
      <c r="J227" s="37"/>
    </row>
    <row r="228" spans="1:10" s="15" customFormat="1" ht="20.2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7" customHeight="1" x14ac:dyDescent="0.2">
      <c r="A232" s="38"/>
      <c r="B232" s="40"/>
      <c r="C232" s="39"/>
      <c r="D232" s="39"/>
      <c r="E232" s="39"/>
      <c r="F232" s="37"/>
      <c r="G232" s="37"/>
      <c r="H232" s="37"/>
      <c r="I232" s="37"/>
      <c r="J232" s="37"/>
    </row>
    <row r="233" spans="1:10" s="15" customFormat="1" ht="19.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0.25" customHeight="1" x14ac:dyDescent="0.2">
      <c r="A237" s="38"/>
      <c r="B237" s="40"/>
      <c r="C237" s="39"/>
      <c r="D237" s="39"/>
      <c r="E237" s="39"/>
      <c r="F237" s="37"/>
      <c r="G237" s="37"/>
      <c r="H237" s="37"/>
      <c r="I237" s="37"/>
      <c r="J237" s="37"/>
    </row>
    <row r="238" spans="1:10" s="15" customFormat="1" ht="27.75" customHeight="1" x14ac:dyDescent="0.2">
      <c r="A238" s="38"/>
      <c r="B238" s="40"/>
      <c r="C238" s="39"/>
      <c r="D238" s="39"/>
      <c r="E238" s="39"/>
      <c r="F238" s="37"/>
      <c r="G238" s="37"/>
      <c r="H238" s="37"/>
      <c r="I238" s="37"/>
      <c r="J238" s="37"/>
    </row>
    <row r="239" spans="1:10" s="15" customFormat="1" ht="18" customHeight="1" x14ac:dyDescent="0.2">
      <c r="A239" s="38"/>
      <c r="B239" s="40"/>
      <c r="C239" s="39"/>
      <c r="D239" s="39"/>
      <c r="E239" s="39"/>
      <c r="F239" s="37"/>
      <c r="G239" s="37"/>
      <c r="H239" s="37"/>
      <c r="I239" s="37"/>
      <c r="J239" s="37"/>
    </row>
    <row r="240" spans="1:10" s="15" customFormat="1" ht="16.5" customHeight="1" x14ac:dyDescent="0.2">
      <c r="A240" s="38"/>
      <c r="B240" s="40"/>
      <c r="C240" s="39"/>
      <c r="D240" s="39"/>
      <c r="E240" s="39"/>
      <c r="F240" s="37"/>
      <c r="G240" s="37"/>
      <c r="H240" s="37"/>
      <c r="I240" s="37"/>
      <c r="J240" s="37"/>
    </row>
    <row r="241" spans="1:10" s="15" customFormat="1" ht="15.75" customHeight="1" x14ac:dyDescent="0.2">
      <c r="A241" s="38"/>
      <c r="B241" s="40"/>
      <c r="C241" s="39"/>
      <c r="D241" s="39"/>
      <c r="E241" s="39"/>
      <c r="F241" s="37"/>
      <c r="G241" s="37"/>
      <c r="H241" s="37"/>
      <c r="I241" s="37"/>
      <c r="J241" s="37"/>
    </row>
    <row r="242" spans="1:10" s="15" customFormat="1" ht="47.25" customHeight="1" x14ac:dyDescent="0.2">
      <c r="A242" s="38"/>
      <c r="B242" s="39"/>
      <c r="C242" s="39"/>
      <c r="D242" s="39"/>
      <c r="E242" s="39"/>
      <c r="F242" s="37"/>
      <c r="G242" s="37"/>
      <c r="H242" s="37"/>
      <c r="I242" s="37"/>
      <c r="J242" s="37"/>
    </row>
    <row r="243" spans="1:10" s="15" customFormat="1" ht="32.25" customHeight="1" x14ac:dyDescent="0.2">
      <c r="A243" s="42"/>
      <c r="B243" s="36"/>
      <c r="C243" s="40"/>
      <c r="D243" s="40"/>
      <c r="E243" s="40"/>
      <c r="F243" s="37"/>
      <c r="G243" s="37"/>
      <c r="H243" s="37"/>
      <c r="I243" s="37"/>
      <c r="J243" s="37"/>
    </row>
    <row r="244" spans="1:10" s="15" customFormat="1" x14ac:dyDescent="0.2">
      <c r="A244" s="38"/>
      <c r="B244" s="36"/>
      <c r="C244" s="40"/>
      <c r="D244" s="40"/>
      <c r="E244" s="40"/>
      <c r="F244" s="37"/>
      <c r="G244" s="37"/>
      <c r="H244" s="37"/>
      <c r="I244" s="37"/>
      <c r="J244" s="37"/>
    </row>
    <row r="245" spans="1:10" s="15" customFormat="1" x14ac:dyDescent="0.2">
      <c r="A245" s="38"/>
      <c r="B245" s="36"/>
      <c r="C245" s="40"/>
      <c r="D245" s="40"/>
      <c r="E245" s="40"/>
      <c r="F245" s="37"/>
      <c r="G245" s="37"/>
      <c r="H245" s="37"/>
      <c r="I245" s="37"/>
      <c r="J245" s="37"/>
    </row>
    <row r="246" spans="1:10" s="15" customFormat="1" x14ac:dyDescent="0.2">
      <c r="A246" s="42"/>
      <c r="B246" s="36"/>
      <c r="C246" s="40"/>
      <c r="D246" s="40"/>
      <c r="E246" s="40"/>
      <c r="F246" s="37"/>
      <c r="G246" s="37"/>
      <c r="H246" s="37"/>
      <c r="I246" s="37"/>
      <c r="J246" s="37"/>
    </row>
    <row r="247" spans="1:10" s="15" customFormat="1" x14ac:dyDescent="0.2">
      <c r="A247" s="38"/>
      <c r="B247" s="36"/>
      <c r="C247" s="40"/>
      <c r="D247" s="40"/>
      <c r="E247" s="40"/>
      <c r="F247" s="37"/>
      <c r="G247" s="37"/>
      <c r="H247" s="37"/>
      <c r="I247" s="37"/>
      <c r="J247" s="37"/>
    </row>
    <row r="248" spans="1:10" s="15" customFormat="1" x14ac:dyDescent="0.2">
      <c r="A248" s="38"/>
      <c r="B248" s="36"/>
      <c r="C248" s="40"/>
      <c r="D248" s="40"/>
      <c r="E248" s="40"/>
      <c r="F248" s="37"/>
      <c r="G248" s="37"/>
      <c r="H248" s="37"/>
      <c r="I248" s="37"/>
      <c r="J248" s="37"/>
    </row>
    <row r="249" spans="1:10" s="15" customFormat="1" ht="30" customHeight="1" x14ac:dyDescent="0.2">
      <c r="A249" s="42"/>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ht="15.75" customHeight="1" x14ac:dyDescent="0.2">
      <c r="A251" s="38"/>
      <c r="B251" s="36"/>
      <c r="C251" s="40"/>
      <c r="D251" s="40"/>
      <c r="E251" s="40"/>
      <c r="F251" s="37"/>
      <c r="G251" s="37"/>
      <c r="H251" s="37"/>
      <c r="I251" s="37"/>
      <c r="J251" s="37"/>
    </row>
    <row r="252" spans="1:10" x14ac:dyDescent="0.2">
      <c r="A252" s="20"/>
      <c r="B252" s="14"/>
      <c r="C252" s="14"/>
      <c r="D252" s="14"/>
      <c r="E252" s="14"/>
      <c r="F252" s="14"/>
      <c r="G252" s="14"/>
      <c r="H252" s="14"/>
      <c r="I252" s="14"/>
      <c r="J252" s="14"/>
    </row>
    <row r="253" spans="1:10" s="15" customFormat="1" x14ac:dyDescent="0.2">
      <c r="A253" s="21"/>
      <c r="B253" s="18"/>
      <c r="C253" s="18"/>
      <c r="D253" s="18"/>
      <c r="E253" s="18"/>
      <c r="F253" s="18"/>
      <c r="G253" s="18"/>
      <c r="H253" s="18"/>
      <c r="I253" s="18"/>
      <c r="J253" s="18"/>
    </row>
    <row r="254" spans="1:10" x14ac:dyDescent="0.2">
      <c r="A254" s="22"/>
      <c r="B254" s="14"/>
      <c r="C254" s="14"/>
      <c r="D254" s="14"/>
      <c r="E254" s="14"/>
      <c r="F254" s="14"/>
      <c r="G254" s="14"/>
      <c r="H254" s="14"/>
      <c r="I254" s="14"/>
      <c r="J254" s="14"/>
    </row>
    <row r="255" spans="1:10" x14ac:dyDescent="0.2">
      <c r="A255" s="22"/>
      <c r="B255" s="14"/>
      <c r="C255" s="14"/>
      <c r="D255" s="14"/>
      <c r="E255" s="14"/>
      <c r="F255" s="14"/>
      <c r="G255" s="14"/>
      <c r="H255" s="14"/>
      <c r="I255" s="14"/>
      <c r="J255" s="14"/>
    </row>
    <row r="256" spans="1:10" ht="15" x14ac:dyDescent="0.25">
      <c r="A256" s="23"/>
      <c r="B256" s="24"/>
      <c r="C256" s="24"/>
      <c r="D256" s="24"/>
      <c r="E256" s="24"/>
      <c r="F256" s="24"/>
      <c r="G256" s="24"/>
      <c r="H256" s="24"/>
      <c r="I256" s="24"/>
      <c r="J256" s="24"/>
    </row>
    <row r="257" spans="1:215" x14ac:dyDescent="0.2">
      <c r="A257" s="22"/>
      <c r="B257" s="14"/>
      <c r="C257" s="14"/>
      <c r="D257" s="14"/>
      <c r="E257" s="14"/>
      <c r="F257" s="14"/>
      <c r="G257" s="14"/>
      <c r="H257" s="14"/>
      <c r="I257" s="14"/>
      <c r="J257" s="14"/>
    </row>
    <row r="258" spans="1:215" x14ac:dyDescent="0.2">
      <c r="A258" s="22"/>
      <c r="B258" s="14"/>
      <c r="C258" s="14"/>
      <c r="D258" s="14"/>
      <c r="E258" s="14"/>
      <c r="F258" s="14"/>
      <c r="G258" s="14"/>
      <c r="H258" s="14"/>
      <c r="I258" s="14"/>
      <c r="J258" s="14"/>
    </row>
    <row r="259" spans="1:215" x14ac:dyDescent="0.2">
      <c r="A259" s="22"/>
      <c r="B259" s="14"/>
      <c r="C259" s="14"/>
      <c r="D259" s="14"/>
      <c r="E259" s="14"/>
      <c r="F259" s="14"/>
      <c r="G259" s="14"/>
      <c r="H259" s="14"/>
      <c r="I259" s="14"/>
      <c r="J259" s="14"/>
    </row>
    <row r="260" spans="1:215" s="17" customFormat="1" ht="13.5" customHeight="1" x14ac:dyDescent="0.2">
      <c r="A260" s="25"/>
      <c r="B260" s="26"/>
      <c r="C260" s="26"/>
      <c r="D260" s="26"/>
      <c r="E260" s="26"/>
      <c r="F260" s="26"/>
      <c r="G260" s="26"/>
      <c r="H260" s="26"/>
      <c r="I260" s="26"/>
      <c r="J260" s="26"/>
    </row>
    <row r="261" spans="1:215" x14ac:dyDescent="0.2">
      <c r="A261" s="22"/>
      <c r="B261" s="27"/>
      <c r="C261" s="27"/>
      <c r="D261" s="27"/>
      <c r="E261" s="27"/>
      <c r="F261" s="27"/>
      <c r="G261" s="27"/>
      <c r="H261" s="27"/>
      <c r="I261" s="27"/>
      <c r="J261" s="27"/>
    </row>
    <row r="262" spans="1:215" x14ac:dyDescent="0.2">
      <c r="A262" s="28"/>
      <c r="B262" s="27"/>
      <c r="C262" s="27"/>
      <c r="D262" s="27"/>
      <c r="E262" s="27"/>
      <c r="F262" s="27"/>
      <c r="G262" s="27"/>
      <c r="H262" s="27"/>
      <c r="I262" s="27"/>
      <c r="J262" s="27"/>
    </row>
    <row r="263" spans="1:215" x14ac:dyDescent="0.2">
      <c r="A263" s="28"/>
      <c r="B263" s="27"/>
      <c r="C263" s="27"/>
      <c r="D263" s="27"/>
      <c r="E263" s="27"/>
      <c r="F263" s="27"/>
      <c r="G263" s="27"/>
      <c r="H263" s="27"/>
      <c r="I263" s="27"/>
      <c r="J263" s="27"/>
    </row>
    <row r="264" spans="1:215" x14ac:dyDescent="0.2">
      <c r="A264" s="28"/>
      <c r="B264" s="27"/>
      <c r="C264" s="27"/>
      <c r="D264" s="27"/>
      <c r="E264" s="27"/>
      <c r="F264" s="27"/>
      <c r="G264" s="27"/>
      <c r="H264" s="27"/>
      <c r="I264" s="27"/>
      <c r="J264" s="27"/>
    </row>
    <row r="265" spans="1:215" x14ac:dyDescent="0.2">
      <c r="A265" s="28"/>
      <c r="B265" s="27"/>
      <c r="C265" s="27"/>
      <c r="D265" s="27"/>
      <c r="E265" s="27"/>
      <c r="F265" s="27"/>
      <c r="G265" s="27"/>
      <c r="H265" s="27"/>
      <c r="I265" s="27"/>
      <c r="J265" s="27"/>
    </row>
    <row r="266" spans="1:215" x14ac:dyDescent="0.2">
      <c r="A266" s="28"/>
      <c r="B266" s="27"/>
      <c r="C266" s="27"/>
      <c r="D266" s="27"/>
      <c r="E266" s="27"/>
      <c r="F266" s="27"/>
      <c r="G266" s="27"/>
      <c r="H266" s="27"/>
      <c r="I266" s="27"/>
      <c r="J266" s="27"/>
    </row>
    <row r="267" spans="1:215" x14ac:dyDescent="0.2">
      <c r="A267" s="21"/>
      <c r="B267" s="18"/>
      <c r="C267" s="18"/>
      <c r="D267" s="18"/>
      <c r="E267" s="18"/>
      <c r="F267" s="18"/>
      <c r="G267" s="18"/>
      <c r="H267" s="18"/>
      <c r="I267" s="18"/>
      <c r="J267" s="18"/>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row>
    <row r="268" spans="1:215" x14ac:dyDescent="0.2">
      <c r="A268" s="21"/>
      <c r="B268" s="18"/>
      <c r="C268" s="18"/>
      <c r="D268" s="18"/>
      <c r="E268" s="18"/>
      <c r="F268" s="18"/>
      <c r="G268" s="18"/>
      <c r="H268" s="18"/>
      <c r="I268" s="18"/>
      <c r="J268" s="18"/>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row>
    <row r="269" spans="1:215" x14ac:dyDescent="0.2">
      <c r="A269" s="20"/>
      <c r="B269" s="14"/>
      <c r="C269" s="14"/>
      <c r="D269" s="14"/>
      <c r="E269" s="14"/>
      <c r="F269" s="14"/>
      <c r="G269" s="14"/>
      <c r="H269" s="14"/>
      <c r="I269" s="14"/>
      <c r="J269" s="14"/>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row>
    <row r="270" spans="1:215" x14ac:dyDescent="0.2">
      <c r="A270" s="22"/>
      <c r="B270" s="14"/>
      <c r="C270" s="14"/>
      <c r="D270" s="14"/>
      <c r="E270" s="14"/>
      <c r="F270" s="14"/>
      <c r="G270" s="14"/>
      <c r="H270" s="14"/>
      <c r="I270" s="14"/>
      <c r="J270" s="14"/>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row>
    <row r="271" spans="1:215" x14ac:dyDescent="0.2">
      <c r="A271" s="20"/>
      <c r="B271" s="14"/>
      <c r="C271" s="14"/>
      <c r="D271" s="14"/>
      <c r="E271" s="14"/>
      <c r="F271" s="14"/>
      <c r="G271" s="14"/>
      <c r="H271" s="14"/>
      <c r="I271" s="14"/>
      <c r="J271" s="14"/>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row>
    <row r="272" spans="1:215" x14ac:dyDescent="0.2">
      <c r="A272" s="22"/>
      <c r="B272" s="14"/>
      <c r="C272" s="14"/>
      <c r="D272" s="14"/>
      <c r="E272" s="14"/>
      <c r="F272" s="14"/>
      <c r="G272" s="14"/>
      <c r="H272" s="14"/>
      <c r="I272" s="14"/>
      <c r="J272" s="14"/>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8"/>
      <c r="B273" s="27"/>
      <c r="C273" s="27"/>
      <c r="D273" s="27"/>
      <c r="E273" s="27"/>
      <c r="F273" s="27"/>
      <c r="G273" s="27"/>
      <c r="H273" s="27"/>
      <c r="I273" s="27"/>
      <c r="J273" s="27"/>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s="29" customFormat="1" x14ac:dyDescent="0.2">
      <c r="A274" s="28"/>
      <c r="B274" s="27"/>
      <c r="C274" s="27"/>
      <c r="D274" s="27"/>
      <c r="E274" s="27"/>
      <c r="F274" s="27"/>
      <c r="G274" s="27"/>
      <c r="H274" s="27"/>
      <c r="I274" s="27"/>
      <c r="J274" s="27"/>
    </row>
    <row r="275" spans="1:215" s="29" customFormat="1" x14ac:dyDescent="0.2">
      <c r="A275" s="28"/>
      <c r="B275" s="27"/>
      <c r="C275" s="27"/>
      <c r="D275" s="27"/>
      <c r="E275" s="27"/>
      <c r="F275" s="27"/>
      <c r="G275" s="27"/>
      <c r="H275" s="27"/>
      <c r="I275" s="27"/>
      <c r="J275" s="27"/>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x14ac:dyDescent="0.2">
      <c r="A290" s="28"/>
      <c r="B290" s="27"/>
      <c r="C290" s="27"/>
      <c r="D290" s="27"/>
      <c r="E290" s="27"/>
      <c r="F290" s="27"/>
      <c r="G290" s="27"/>
      <c r="H290" s="27"/>
      <c r="I290" s="27"/>
      <c r="J290" s="27"/>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row>
    <row r="291" spans="1:215" x14ac:dyDescent="0.2">
      <c r="A291" s="28"/>
      <c r="B291" s="27"/>
      <c r="C291" s="27"/>
      <c r="D291" s="27"/>
      <c r="E291" s="27"/>
      <c r="F291" s="27"/>
      <c r="G291" s="27"/>
      <c r="H291" s="27"/>
      <c r="I291" s="27"/>
      <c r="J291" s="27"/>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row>
    <row r="292" spans="1:215" x14ac:dyDescent="0.2">
      <c r="A292" s="28"/>
      <c r="B292" s="27"/>
      <c r="C292" s="27"/>
      <c r="D292" s="27"/>
      <c r="E292" s="27"/>
      <c r="F292" s="27"/>
      <c r="G292" s="27"/>
      <c r="H292" s="27"/>
      <c r="I292" s="27"/>
      <c r="J292" s="27"/>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row>
    <row r="293" spans="1:215" x14ac:dyDescent="0.2">
      <c r="A293" s="28"/>
      <c r="B293" s="27"/>
      <c r="C293" s="27"/>
      <c r="D293" s="27"/>
      <c r="E293" s="27"/>
      <c r="F293" s="27"/>
      <c r="G293" s="27"/>
      <c r="H293" s="27"/>
      <c r="I293" s="27"/>
      <c r="J293" s="27"/>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row>
    <row r="294" spans="1:215" x14ac:dyDescent="0.2">
      <c r="A294" s="28"/>
      <c r="B294" s="27"/>
      <c r="C294" s="27"/>
      <c r="D294" s="27"/>
      <c r="E294" s="27"/>
      <c r="F294" s="27"/>
      <c r="G294" s="27"/>
      <c r="H294" s="27"/>
      <c r="I294" s="27"/>
      <c r="J294" s="27"/>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row>
    <row r="300" spans="1:215" x14ac:dyDescent="0.2">
      <c r="A300" s="28"/>
      <c r="B300" s="27"/>
      <c r="C300" s="27"/>
      <c r="D300" s="27"/>
      <c r="E300" s="27"/>
      <c r="F300" s="27"/>
      <c r="G300" s="27"/>
      <c r="H300" s="27"/>
      <c r="I300" s="27"/>
      <c r="J300" s="27"/>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1248"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2022-04-28T06:13:03Z</cp:lastPrinted>
  <dcterms:created xsi:type="dcterms:W3CDTF">2014-10-22T06:34:30Z</dcterms:created>
  <dcterms:modified xsi:type="dcterms:W3CDTF">2022-12-07T20:13:29Z</dcterms:modified>
</cp:coreProperties>
</file>